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mbindner\E-T-A\Excel Tool\"/>
    </mc:Choice>
  </mc:AlternateContent>
  <xr:revisionPtr revIDLastSave="0" documentId="13_ncr:1_{0B4CBCF9-D0DA-4916-B9D0-A572C8FB42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adme" sheetId="1" r:id="rId1"/>
    <sheet name="Schaltbild" sheetId="2" r:id="rId2"/>
    <sheet name="Kennlinien" sheetId="3" r:id="rId3"/>
    <sheet name="link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J12" i="2"/>
  <c r="AM30" i="2" l="1"/>
  <c r="AG30" i="2"/>
  <c r="M18" i="2" l="1"/>
  <c r="D7" i="2"/>
  <c r="P7" i="2"/>
  <c r="D18" i="3" l="1"/>
  <c r="K28" i="2" l="1"/>
  <c r="AN30" i="2"/>
  <c r="I26" i="2" l="1"/>
  <c r="AS28" i="2" l="1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L24" i="2" l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K24" i="2"/>
  <c r="D17" i="3" l="1"/>
  <c r="F26" i="2" l="1"/>
  <c r="S7" i="2" l="1"/>
  <c r="V6" i="2" l="1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F22" i="2"/>
  <c r="F43" i="2" s="1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I2" i="3"/>
  <c r="K27" i="2" l="1"/>
  <c r="G31" i="2"/>
  <c r="M27" i="2"/>
  <c r="L27" i="2"/>
  <c r="P27" i="2"/>
  <c r="T27" i="2"/>
  <c r="X27" i="2"/>
  <c r="AB27" i="2"/>
  <c r="AF27" i="2"/>
  <c r="AJ27" i="2"/>
  <c r="AN27" i="2"/>
  <c r="AR27" i="2"/>
  <c r="Q27" i="2"/>
  <c r="U27" i="2"/>
  <c r="Y27" i="2"/>
  <c r="AC27" i="2"/>
  <c r="AG27" i="2"/>
  <c r="AK27" i="2"/>
  <c r="AO27" i="2"/>
  <c r="AS27" i="2"/>
  <c r="N27" i="2"/>
  <c r="R27" i="2"/>
  <c r="V27" i="2"/>
  <c r="Z27" i="2"/>
  <c r="AD27" i="2"/>
  <c r="AH27" i="2"/>
  <c r="AL27" i="2"/>
  <c r="AP27" i="2"/>
  <c r="O27" i="2"/>
  <c r="S27" i="2"/>
  <c r="W27" i="2"/>
  <c r="AA27" i="2"/>
  <c r="AE27" i="2"/>
  <c r="AI27" i="2"/>
  <c r="AM27" i="2"/>
  <c r="AQ27" i="2"/>
  <c r="T9" i="2" l="1"/>
  <c r="W9" i="2" s="1"/>
  <c r="K34" i="2" s="1"/>
  <c r="T10" i="2"/>
  <c r="W10" i="2" s="1"/>
  <c r="AR35" i="2" l="1"/>
  <c r="AR33" i="2" s="1"/>
  <c r="AR39" i="2" s="1"/>
  <c r="AN35" i="2"/>
  <c r="AJ35" i="2"/>
  <c r="AF35" i="2"/>
  <c r="AB35" i="2"/>
  <c r="AB33" i="2" s="1"/>
  <c r="AB39" i="2" s="1"/>
  <c r="X35" i="2"/>
  <c r="T35" i="2"/>
  <c r="P35" i="2"/>
  <c r="L35" i="2"/>
  <c r="L33" i="2" s="1"/>
  <c r="L39" i="2" s="1"/>
  <c r="AM35" i="2"/>
  <c r="AM33" i="2" s="1"/>
  <c r="AM39" i="2" s="1"/>
  <c r="AI35" i="2"/>
  <c r="AA35" i="2"/>
  <c r="W35" i="2"/>
  <c r="W33" i="2" s="1"/>
  <c r="W39" i="2" s="1"/>
  <c r="S35" i="2"/>
  <c r="K35" i="2"/>
  <c r="AH35" i="2"/>
  <c r="AD35" i="2"/>
  <c r="AD33" i="2" s="1"/>
  <c r="AD39" i="2" s="1"/>
  <c r="R35" i="2"/>
  <c r="N35" i="2"/>
  <c r="AQ35" i="2"/>
  <c r="AE35" i="2"/>
  <c r="O35" i="2"/>
  <c r="AP35" i="2"/>
  <c r="Z35" i="2"/>
  <c r="AS35" i="2"/>
  <c r="AS33" i="2" s="1"/>
  <c r="AS39" i="2" s="1"/>
  <c r="AO35" i="2"/>
  <c r="AK35" i="2"/>
  <c r="AG35" i="2"/>
  <c r="AC35" i="2"/>
  <c r="Y35" i="2"/>
  <c r="U35" i="2"/>
  <c r="Q35" i="2"/>
  <c r="M35" i="2"/>
  <c r="AL35" i="2"/>
  <c r="V35" i="2"/>
  <c r="AS29" i="2"/>
  <c r="AO29" i="2"/>
  <c r="AK29" i="2"/>
  <c r="AG29" i="2"/>
  <c r="AC29" i="2"/>
  <c r="Y29" i="2"/>
  <c r="U29" i="2"/>
  <c r="Q29" i="2"/>
  <c r="M29" i="2"/>
  <c r="AP29" i="2"/>
  <c r="Z29" i="2"/>
  <c r="R29" i="2"/>
  <c r="AR29" i="2"/>
  <c r="AN29" i="2"/>
  <c r="AJ29" i="2"/>
  <c r="AF29" i="2"/>
  <c r="AB29" i="2"/>
  <c r="X29" i="2"/>
  <c r="T29" i="2"/>
  <c r="P29" i="2"/>
  <c r="L29" i="2"/>
  <c r="AH29" i="2"/>
  <c r="V29" i="2"/>
  <c r="AQ29" i="2"/>
  <c r="AM29" i="2"/>
  <c r="AI29" i="2"/>
  <c r="AE29" i="2"/>
  <c r="AA29" i="2"/>
  <c r="W29" i="2"/>
  <c r="S29" i="2"/>
  <c r="O29" i="2"/>
  <c r="K29" i="2"/>
  <c r="AL29" i="2"/>
  <c r="AD29" i="2"/>
  <c r="N29" i="2"/>
  <c r="AR34" i="2"/>
  <c r="AN34" i="2"/>
  <c r="AJ34" i="2"/>
  <c r="AF34" i="2"/>
  <c r="AB34" i="2"/>
  <c r="X34" i="2"/>
  <c r="T34" i="2"/>
  <c r="P34" i="2"/>
  <c r="L34" i="2"/>
  <c r="AO34" i="2"/>
  <c r="Y34" i="2"/>
  <c r="M34" i="2"/>
  <c r="AQ34" i="2"/>
  <c r="AM34" i="2"/>
  <c r="AI34" i="2"/>
  <c r="AE34" i="2"/>
  <c r="AA34" i="2"/>
  <c r="W34" i="2"/>
  <c r="S34" i="2"/>
  <c r="O34" i="2"/>
  <c r="AS34" i="2"/>
  <c r="AG34" i="2"/>
  <c r="U34" i="2"/>
  <c r="AP34" i="2"/>
  <c r="AL34" i="2"/>
  <c r="AH34" i="2"/>
  <c r="AD34" i="2"/>
  <c r="Z34" i="2"/>
  <c r="V34" i="2"/>
  <c r="R34" i="2"/>
  <c r="N34" i="2"/>
  <c r="AK34" i="2"/>
  <c r="AC34" i="2"/>
  <c r="Q34" i="2"/>
  <c r="G30" i="2"/>
  <c r="G29" i="2"/>
  <c r="AQ33" i="2" l="1"/>
  <c r="AQ39" i="2" s="1"/>
  <c r="AG33" i="2"/>
  <c r="AG39" i="2" s="1"/>
  <c r="Z33" i="2"/>
  <c r="Z39" i="2" s="1"/>
  <c r="AH33" i="2"/>
  <c r="AH39" i="2" s="1"/>
  <c r="AA33" i="2"/>
  <c r="AA39" i="2" s="1"/>
  <c r="P33" i="2"/>
  <c r="P39" i="2" s="1"/>
  <c r="AF33" i="2"/>
  <c r="AF39" i="2" s="1"/>
  <c r="V33" i="2"/>
  <c r="V39" i="2" s="1"/>
  <c r="U33" i="2"/>
  <c r="U39" i="2" s="1"/>
  <c r="AK33" i="2"/>
  <c r="AK39" i="2" s="1"/>
  <c r="AP33" i="2"/>
  <c r="AP39" i="2" s="1"/>
  <c r="N33" i="2"/>
  <c r="N39" i="2" s="1"/>
  <c r="K33" i="2"/>
  <c r="K39" i="2" s="1"/>
  <c r="AI33" i="2"/>
  <c r="AI39" i="2" s="1"/>
  <c r="T33" i="2"/>
  <c r="T39" i="2" s="1"/>
  <c r="AJ33" i="2"/>
  <c r="AJ39" i="2" s="1"/>
  <c r="AL33" i="2"/>
  <c r="AL39" i="2" s="1"/>
  <c r="AO33" i="2"/>
  <c r="AO39" i="2" s="1"/>
  <c r="R33" i="2"/>
  <c r="R39" i="2" s="1"/>
  <c r="X33" i="2"/>
  <c r="X39" i="2" s="1"/>
  <c r="AN33" i="2"/>
  <c r="AN39" i="2" s="1"/>
  <c r="Q33" i="2"/>
  <c r="Q39" i="2" s="1"/>
  <c r="Y33" i="2"/>
  <c r="Y39" i="2" s="1"/>
  <c r="O33" i="2"/>
  <c r="O39" i="2" s="1"/>
  <c r="S33" i="2"/>
  <c r="S39" i="2" s="1"/>
  <c r="M33" i="2"/>
  <c r="M39" i="2" s="1"/>
  <c r="AC33" i="2"/>
  <c r="AC39" i="2" s="1"/>
  <c r="AE33" i="2"/>
  <c r="AE39" i="2" s="1"/>
</calcChain>
</file>

<file path=xl/sharedStrings.xml><?xml version="1.0" encoding="utf-8"?>
<sst xmlns="http://schemas.openxmlformats.org/spreadsheetml/2006/main" count="1040" uniqueCount="158">
  <si>
    <t>Kennlinie</t>
  </si>
  <si>
    <r>
      <t>I</t>
    </r>
    <r>
      <rPr>
        <b/>
        <vertAlign val="subscript"/>
        <sz val="8"/>
        <rFont val="Arial"/>
        <family val="2"/>
      </rPr>
      <t>min.</t>
    </r>
  </si>
  <si>
    <r>
      <t>I</t>
    </r>
    <r>
      <rPr>
        <b/>
        <vertAlign val="subscript"/>
        <sz val="8"/>
        <rFont val="Arial"/>
        <family val="2"/>
      </rPr>
      <t>max.</t>
    </r>
  </si>
  <si>
    <t>Kennung</t>
  </si>
  <si>
    <t>Typ</t>
  </si>
  <si>
    <t>Nennstrom</t>
  </si>
  <si>
    <t>A</t>
  </si>
  <si>
    <t>Leitungsschutzschalter, z.B. ABB, Siemens</t>
  </si>
  <si>
    <t>x</t>
  </si>
  <si>
    <t>Leitungsschutzschalter, z.B. Siemens</t>
  </si>
  <si>
    <t>2210-F1</t>
  </si>
  <si>
    <t>Therm.-magn. Schutzschalter Fa. E-T-A</t>
  </si>
  <si>
    <t>2210-F2</t>
  </si>
  <si>
    <t>Leitungsschutzschalter, z.B. ABB</t>
  </si>
  <si>
    <t>2210-M1</t>
  </si>
  <si>
    <t>2210-M3</t>
  </si>
  <si>
    <t>2216-F1</t>
  </si>
  <si>
    <t>2216-F2</t>
  </si>
  <si>
    <t>2216-M1</t>
  </si>
  <si>
    <t>Alle Werte für DC-Anwendung !</t>
  </si>
  <si>
    <t>Abhängig vom gewählten Nennstrom in Schaltbild S5 !</t>
  </si>
  <si>
    <t>Innenwiderstand in Abhängigkeit von Nennstrom und Kennlinie (siehe Tab 1)</t>
  </si>
  <si>
    <t>Auswahl Schutzschalter</t>
  </si>
  <si>
    <t>Nur als Plannungstool ohne Garantie verwendbar !</t>
  </si>
  <si>
    <t>Nennstrom Schutzschalter =</t>
  </si>
  <si>
    <t xml:space="preserve">Ri = </t>
  </si>
  <si>
    <t>Ω</t>
  </si>
  <si>
    <t>Früheste Kurzschluss-Auslösung</t>
  </si>
  <si>
    <r>
      <t>x I</t>
    </r>
    <r>
      <rPr>
        <vertAlign val="subscript"/>
        <sz val="8"/>
        <rFont val="Arial"/>
        <family val="2"/>
      </rPr>
      <t>nenn</t>
    </r>
    <r>
      <rPr>
        <sz val="8"/>
        <rFont val="Arial"/>
        <family val="2"/>
      </rPr>
      <t xml:space="preserve">  =</t>
    </r>
  </si>
  <si>
    <t xml:space="preserve">Sichere Kurzschluss-Auslösung </t>
  </si>
  <si>
    <t>Auswahl:</t>
  </si>
  <si>
    <t>Spannungsart</t>
  </si>
  <si>
    <t>DC</t>
  </si>
  <si>
    <t>Schutzschalter</t>
  </si>
  <si>
    <t>Leitung</t>
  </si>
  <si>
    <t>AC</t>
  </si>
  <si>
    <t>Spannungswert U</t>
  </si>
  <si>
    <t>V</t>
  </si>
  <si>
    <r>
      <t>i</t>
    </r>
    <r>
      <rPr>
        <b/>
        <vertAlign val="subscript"/>
        <sz val="8"/>
        <rFont val="Arial"/>
        <family val="2"/>
      </rPr>
      <t>L</t>
    </r>
  </si>
  <si>
    <r>
      <t>R</t>
    </r>
    <r>
      <rPr>
        <b/>
        <vertAlign val="subscript"/>
        <sz val="8"/>
        <rFont val="Arial"/>
        <family val="2"/>
      </rPr>
      <t>L</t>
    </r>
  </si>
  <si>
    <t>Kurzschluß-</t>
  </si>
  <si>
    <r>
      <t>Laststrom i</t>
    </r>
    <r>
      <rPr>
        <vertAlign val="subscript"/>
        <sz val="8"/>
        <rFont val="Arial"/>
        <family val="2"/>
      </rPr>
      <t>L</t>
    </r>
  </si>
  <si>
    <r>
      <t>U</t>
    </r>
    <r>
      <rPr>
        <b/>
        <vertAlign val="subscript"/>
        <sz val="8"/>
        <rFont val="Arial"/>
        <family val="2"/>
      </rPr>
      <t>0</t>
    </r>
  </si>
  <si>
    <t>Leitungsquerschnitt</t>
  </si>
  <si>
    <t>mm²</t>
  </si>
  <si>
    <t>°C</t>
  </si>
  <si>
    <t>m</t>
  </si>
  <si>
    <t>Ohmscher Widerstand RL+Ri</t>
  </si>
  <si>
    <t>Ohm</t>
  </si>
  <si>
    <t>Sichere Kurzschluss-Auslösung</t>
  </si>
  <si>
    <t>Mögliche Kurzschluss-Auslösung</t>
  </si>
  <si>
    <t>Keine Kurzschluss-Auslösung</t>
  </si>
  <si>
    <t>Maximale Entfernung</t>
  </si>
  <si>
    <t xml:space="preserve">Hinweis: Diese Tabelle ist nur als Planungstool verwendbar. </t>
  </si>
  <si>
    <t>denkstee</t>
  </si>
  <si>
    <t>Kurzanleitung</t>
  </si>
  <si>
    <t>Mit dieser Tabellenkalkulation kann überprüft werden, ob ein ausgewählter Schutzschalter in Abhängigkeit</t>
  </si>
  <si>
    <t>Vorgehensweise:</t>
  </si>
  <si>
    <r>
      <t xml:space="preserve">1. Eingaben </t>
    </r>
    <r>
      <rPr>
        <sz val="8"/>
        <rFont val="Arial"/>
        <family val="2"/>
      </rPr>
      <t xml:space="preserve">(direkt in die weißen Kästchen im Schaltbild): </t>
    </r>
  </si>
  <si>
    <t>Die eingetragenen Werte sind nur Beispiele und können überschrieben werden !</t>
  </si>
  <si>
    <t>Querschnitt der Leitung</t>
  </si>
  <si>
    <t>Nennstrom (Verfügbarkeit wird angezeigt)</t>
  </si>
  <si>
    <t>Innenwiderstand wird automatisch eingesetzt</t>
  </si>
  <si>
    <t>2. Ergebnisse (Anzeige):</t>
  </si>
  <si>
    <t>Tabelle</t>
  </si>
  <si>
    <t>o</t>
  </si>
  <si>
    <t>Entfernung der Last zur Quelle</t>
  </si>
  <si>
    <t>Leitungslänge zwischen Last und Quelle (= 2 x Entfernung)</t>
  </si>
  <si>
    <t>Widerstand der Leitung</t>
  </si>
  <si>
    <t>Max. möglicher Kurzschlußstrom im Lastkreis abhängig vom Leitungswiderstand und Innenwiderstand des Schutzschalters</t>
  </si>
  <si>
    <t>Grafik</t>
  </si>
  <si>
    <t>Registerblatt "Kennlinien" enthält alle Tabellen zu den verwendeten Schutzelementen.</t>
  </si>
  <si>
    <t>Hier kann nichts eingegeben und geändert werden.</t>
  </si>
  <si>
    <r>
      <rPr>
        <b/>
        <sz val="8"/>
        <rFont val="Arial"/>
        <family val="2"/>
      </rPr>
      <t>Leitungslänge</t>
    </r>
    <r>
      <rPr>
        <sz val="8"/>
        <rFont val="Arial"/>
        <family val="2"/>
      </rPr>
      <t xml:space="preserve"> = 2 x Entfernung</t>
    </r>
  </si>
  <si>
    <t>Entfernung d (unten auswählen)</t>
  </si>
  <si>
    <t>Die Umgebungstemperatur für die Leitungen kann eingegeben werden.</t>
  </si>
  <si>
    <t xml:space="preserve">                                           o</t>
  </si>
  <si>
    <t>Leitungswiderstand /1 km</t>
  </si>
  <si>
    <t>LS-A</t>
  </si>
  <si>
    <t>LS-B</t>
  </si>
  <si>
    <t>LS-C</t>
  </si>
  <si>
    <t>LS-D</t>
  </si>
  <si>
    <t>LS-K</t>
  </si>
  <si>
    <t>LS-Z</t>
  </si>
  <si>
    <t>Startwert</t>
  </si>
  <si>
    <t>Schrittweite</t>
  </si>
  <si>
    <t>Grüne Felder: Sichere magn. Auslösung, Orange Felder: Mögliche magn. Auslösung, Rote Felder: Keine magn. Auslösung, Graue Felder: keine Auslösung, da Stromwert &lt; Nennstrom</t>
  </si>
  <si>
    <t>Kurzschluss-Auslösung von Schutzschaltern in Abhängigkeit des Kreiswiderstandes</t>
  </si>
  <si>
    <t>d = Entfernung zur Last</t>
  </si>
  <si>
    <t>Keine Kurzschlußauslösung ab</t>
  </si>
  <si>
    <t>Sichere Kurzschlußauslösung bis</t>
  </si>
  <si>
    <t>Last                                    o</t>
  </si>
  <si>
    <t>Anschlußleitung                 o</t>
  </si>
  <si>
    <t>Schutzelement:                  o</t>
  </si>
  <si>
    <t xml:space="preserve">Auswahl des Typs und der Kennlinie aus Pull-down-Menue </t>
  </si>
  <si>
    <t>Hinweis auf mögliche Frühauslösung bei flinken Kennlinie (z.B. beim Einschalten von Kapazitäten)</t>
  </si>
  <si>
    <t>sonstiges</t>
  </si>
  <si>
    <r>
      <t>Keine Auslösung (I</t>
    </r>
    <r>
      <rPr>
        <vertAlign val="subscript"/>
        <sz val="8"/>
        <rFont val="Arial"/>
        <family val="2"/>
      </rPr>
      <t xml:space="preserve">k </t>
    </r>
    <r>
      <rPr>
        <sz val="8"/>
        <rFont val="Arial"/>
        <family val="2"/>
      </rPr>
      <t>&lt; I</t>
    </r>
    <r>
      <rPr>
        <vertAlign val="subscript"/>
        <sz val="8"/>
        <rFont val="Arial"/>
        <family val="2"/>
      </rPr>
      <t>nenn</t>
    </r>
    <r>
      <rPr>
        <sz val="8"/>
        <rFont val="Arial"/>
        <family val="2"/>
      </rPr>
      <t>) ab</t>
    </r>
  </si>
  <si>
    <t>Umgebungstemperatur Leitung</t>
  </si>
  <si>
    <r>
      <t>R</t>
    </r>
    <r>
      <rPr>
        <b/>
        <vertAlign val="subscript"/>
        <sz val="8"/>
        <rFont val="Arial"/>
        <family val="2"/>
      </rPr>
      <t>i</t>
    </r>
  </si>
  <si>
    <r>
      <t>Spez.Widerstand Cu [</t>
    </r>
    <r>
      <rPr>
        <sz val="8"/>
        <rFont val="Calibri"/>
        <family val="2"/>
      </rPr>
      <t>Ω</t>
    </r>
    <r>
      <rPr>
        <sz val="8.8000000000000007"/>
        <rFont val="Arial"/>
        <family val="2"/>
      </rPr>
      <t xml:space="preserve"> mm²/m]</t>
    </r>
  </si>
  <si>
    <t>Entfernung:              Bitte Auswahl treffen</t>
  </si>
  <si>
    <t>freie Eingabe</t>
  </si>
  <si>
    <r>
      <t xml:space="preserve">Skalierung 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:</t>
    </r>
  </si>
  <si>
    <t>Vorgabe unterer Grenzwert</t>
  </si>
  <si>
    <t xml:space="preserve">E-T-A Elektrotechnische Apparate GmbH / CSY </t>
  </si>
  <si>
    <t>Elektronischer Schutzschalter Fa. E-T-A (nur DC 24V)</t>
  </si>
  <si>
    <t>Elektronischer Sicherungsautomat Fa. E-T-A (nur DC 24V)</t>
  </si>
  <si>
    <t>Elektronischer Schutzschalter Fa. E-T-A (nur DC -48V)</t>
  </si>
  <si>
    <r>
      <t xml:space="preserve">Max. mögl. </t>
    </r>
    <r>
      <rPr>
        <b/>
        <sz val="8"/>
        <color rgb="FF0099FF"/>
        <rFont val="Arial"/>
        <family val="2"/>
      </rPr>
      <t>Kurzschlußstrom i</t>
    </r>
    <r>
      <rPr>
        <b/>
        <vertAlign val="subscript"/>
        <sz val="8"/>
        <color rgb="FF0099FF"/>
        <rFont val="Arial"/>
        <family val="2"/>
      </rPr>
      <t>K</t>
    </r>
  </si>
  <si>
    <r>
      <rPr>
        <sz val="8"/>
        <color rgb="FF0099FF"/>
        <rFont val="Arial"/>
        <family val="2"/>
      </rPr>
      <t>strom</t>
    </r>
    <r>
      <rPr>
        <sz val="8"/>
        <rFont val="Arial"/>
        <family val="2"/>
      </rPr>
      <t xml:space="preserve"> </t>
    </r>
    <r>
      <rPr>
        <b/>
        <sz val="8"/>
        <color rgb="FF0099FF"/>
        <rFont val="Arial"/>
        <family val="2"/>
      </rPr>
      <t>ik</t>
    </r>
  </si>
  <si>
    <r>
      <t>U</t>
    </r>
    <r>
      <rPr>
        <b/>
        <vertAlign val="subscript"/>
        <sz val="8"/>
        <rFont val="Arial"/>
        <family val="2"/>
      </rPr>
      <t>L</t>
    </r>
    <r>
      <rPr>
        <b/>
        <sz val="8"/>
        <rFont val="Arial"/>
        <family val="2"/>
      </rPr>
      <t xml:space="preserve"> an Last bei i</t>
    </r>
    <r>
      <rPr>
        <b/>
        <vertAlign val="subscript"/>
        <sz val="8"/>
        <rFont val="Arial"/>
        <family val="2"/>
      </rPr>
      <t>L
(ohne Kurzschluß)</t>
    </r>
  </si>
  <si>
    <r>
      <t>Spannung U</t>
    </r>
    <r>
      <rPr>
        <b/>
        <vertAlign val="subscript"/>
        <sz val="8"/>
        <rFont val="Arial"/>
        <family val="2"/>
      </rPr>
      <t>L</t>
    </r>
    <r>
      <rPr>
        <b/>
        <sz val="8"/>
        <rFont val="Arial"/>
        <family val="2"/>
      </rPr>
      <t xml:space="preserve"> an der Last bei Laststrom i</t>
    </r>
    <r>
      <rPr>
        <b/>
        <vertAlign val="subscript"/>
        <sz val="8"/>
        <rFont val="Arial"/>
        <family val="2"/>
      </rPr>
      <t>L</t>
    </r>
  </si>
  <si>
    <t>A = Freie Eingabe</t>
  </si>
  <si>
    <t>oder</t>
  </si>
  <si>
    <t>S = Skalierung</t>
  </si>
  <si>
    <t>In der Grafik erscheint die Kennlinie des max. möglichen Stromes, sowie die Grenzlinien der möglichen und sicheren magn. Auslöung.</t>
  </si>
  <si>
    <t>In der Tabelle können die einzelnen Werte abgelesen werden, die exakten Werte stehen vor der Tabelle in den farbigen Feldern.</t>
  </si>
  <si>
    <t>Die Meldung "AC nicht möglich" erscheint, wenn der ausgewählte Schutzschalter nicht für AC geeignet ist --&gt; Typ oder Kennlinie ändern.</t>
  </si>
  <si>
    <t>Nennwert der Versorgungsspannung</t>
  </si>
  <si>
    <r>
      <t xml:space="preserve">Zu erwartender (realer) Nennlaststrom (wird benötigt zur Auswertung der </t>
    </r>
    <r>
      <rPr>
        <b/>
        <sz val="8"/>
        <rFont val="Arial"/>
        <family val="2"/>
      </rPr>
      <t>Spannungsabfalles</t>
    </r>
    <r>
      <rPr>
        <sz val="8"/>
        <rFont val="Arial"/>
        <family val="2"/>
      </rPr>
      <t xml:space="preserve"> auf der Leitung </t>
    </r>
    <r>
      <rPr>
        <b/>
        <sz val="8"/>
        <rFont val="Arial"/>
        <family val="2"/>
      </rPr>
      <t>ohne Kurzschluß</t>
    </r>
    <r>
      <rPr>
        <sz val="8"/>
        <rFont val="Arial"/>
        <family val="2"/>
      </rPr>
      <t>)</t>
    </r>
  </si>
  <si>
    <t>Alternative Eingabe einer Herstellerangabe des "Widerstand der Leitung in Ohm pro 1000m". Wenn dieses Feld leer bleibt, wird mit Cu-Wert = 0,0178 gerechnet.</t>
  </si>
  <si>
    <r>
      <t xml:space="preserve">Für die </t>
    </r>
    <r>
      <rPr>
        <b/>
        <sz val="8"/>
        <rFont val="Arial"/>
        <family val="2"/>
      </rPr>
      <t>Entfernung der Last</t>
    </r>
    <r>
      <rPr>
        <sz val="8"/>
        <rFont val="Arial"/>
        <family val="2"/>
      </rPr>
      <t xml:space="preserve"> zur Quelle können 35 aufsteigende Werte einzeln eingegeben werden ("Bitte Auswahl treffen" = A), Einheit [m]</t>
    </r>
  </si>
  <si>
    <t>Es kann alternativ eine eigene Skalierung ausgewählt werden ("Bitte Auswahl treffen" = S): Anfangswert und Schrittweite in Meter</t>
  </si>
  <si>
    <t>Die Faktoren für "sichere magn. Auslösung (grün)" und "keine magn. Auslösung (rot)" werden angezeigt und als Stromwert abhängig vom Nennstrom berechnet.</t>
  </si>
  <si>
    <t>Blau: Kurve max. möglicher Kurzschlußstrom abhänging von Lastentfernung und Gesamtwiderstand des Stromkreises</t>
  </si>
  <si>
    <r>
      <t xml:space="preserve">Zwischen Roter und grüner Linie ist eine </t>
    </r>
    <r>
      <rPr>
        <b/>
        <sz val="8"/>
        <rFont val="Arial"/>
        <family val="2"/>
      </rPr>
      <t>magn. Auslösung möglich</t>
    </r>
  </si>
  <si>
    <r>
      <t xml:space="preserve">Graue Linie: </t>
    </r>
    <r>
      <rPr>
        <b/>
        <sz val="8"/>
        <rFont val="Arial"/>
        <family val="2"/>
      </rPr>
      <t>Keine Auslösung</t>
    </r>
    <r>
      <rPr>
        <sz val="8"/>
        <rFont val="Arial"/>
        <family val="2"/>
      </rPr>
      <t>, da Kurzschlußstrom kleiner als Nennstrom</t>
    </r>
  </si>
  <si>
    <t>Eine untere Versorgungspannungsgrenze an der Last kann gewählt werden. Anzeige:</t>
  </si>
  <si>
    <t>grün: Spannung liegt oberhalb der gewählten Grenze / rot: Spannung liegt unterhalb</t>
  </si>
  <si>
    <t>Alternative Entfernung [m]:</t>
  </si>
  <si>
    <t>ESX10 (DC24V)</t>
  </si>
  <si>
    <t>ESS30-S (DC24V)</t>
  </si>
  <si>
    <t>REF16 (DC24V)</t>
  </si>
  <si>
    <t>Max. verfügbarer Quellenstrom</t>
  </si>
  <si>
    <t>Spannungsart                  o</t>
  </si>
  <si>
    <t>Max. möglicher Quellenstrom = Strom, den die Stromquelle für mind. 10 ms (Kurzschlußauslösung) liefern kann.</t>
  </si>
  <si>
    <t>Ist das Feld leer, wird die Quelle als unendlich stark angenommen.</t>
  </si>
  <si>
    <t>für mind. 10 ms (leer = unbegrenzt)</t>
  </si>
  <si>
    <t>S</t>
  </si>
  <si>
    <r>
      <t>Keine Auslösung (I</t>
    </r>
    <r>
      <rPr>
        <vertAlign val="subscript"/>
        <sz val="8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 </t>
    </r>
    <r>
      <rPr>
        <u/>
        <sz val="8"/>
        <color theme="1"/>
        <rFont val="Calibri"/>
        <family val="2"/>
        <scheme val="minor"/>
      </rPr>
      <t>&lt;</t>
    </r>
    <r>
      <rPr>
        <sz val="8"/>
        <color theme="1"/>
        <rFont val="Calibri"/>
        <family val="2"/>
        <scheme val="minor"/>
      </rPr>
      <t xml:space="preserve"> I</t>
    </r>
    <r>
      <rPr>
        <vertAlign val="subscript"/>
        <sz val="8"/>
        <color theme="1"/>
        <rFont val="Calibri"/>
        <family val="2"/>
        <scheme val="minor"/>
      </rPr>
      <t>nenn</t>
    </r>
    <r>
      <rPr>
        <sz val="8"/>
        <color theme="1"/>
        <rFont val="Calibri"/>
        <family val="2"/>
        <scheme val="minor"/>
      </rPr>
      <t>)</t>
    </r>
  </si>
  <si>
    <t>ESS20 (DC24V) nicht für Neuentwicklungen</t>
  </si>
  <si>
    <t>ESX300 (DC48V)</t>
  </si>
  <si>
    <t xml:space="preserve">  www.e-t-a.de/tool_chemie</t>
  </si>
  <si>
    <t>Programmstand: 12.02.2020</t>
  </si>
  <si>
    <t xml:space="preserve">                  Für die Richtigkeit wird keine Garantie übernommen.</t>
  </si>
  <si>
    <r>
      <t xml:space="preserve">seiner gewählten Kennlinie und des vorliegenden Leitungswiderstandes bei </t>
    </r>
    <r>
      <rPr>
        <b/>
        <sz val="8"/>
        <rFont val="Arial"/>
        <family val="2"/>
      </rPr>
      <t>Kurzschluß</t>
    </r>
    <r>
      <rPr>
        <sz val="8"/>
        <rFont val="Arial"/>
        <family val="2"/>
      </rPr>
      <t xml:space="preserve"> magnetisch auslöst.</t>
    </r>
  </si>
  <si>
    <t>Die Daten der verwendeten Stromversorgung (Spannung und Art), der Leitungsquerschnit, sowie das verwendete Schutzorgan</t>
  </si>
  <si>
    <t>und dessen Nennstrom können in die weißen Kästchen eingegeben werden.</t>
  </si>
  <si>
    <t>Ein x bei DC setzt die Spannungsart auf DC, ein leeres Feld setzt auf AC</t>
  </si>
  <si>
    <t>Bitte alle sonstigen Belastungen (z. B. parallel mit versorgte Stromkreise) abziehen</t>
  </si>
  <si>
    <r>
      <t xml:space="preserve">Grüne Linie: Obere Auslösegrenze für </t>
    </r>
    <r>
      <rPr>
        <b/>
        <sz val="8"/>
        <rFont val="Arial"/>
        <family val="2"/>
      </rPr>
      <t xml:space="preserve">sichere magn. </t>
    </r>
    <r>
      <rPr>
        <sz val="8"/>
        <rFont val="Arial"/>
        <family val="2"/>
      </rPr>
      <t xml:space="preserve">Auslösung </t>
    </r>
  </si>
  <si>
    <r>
      <t xml:space="preserve">Rote Linie: Untere Auslösegrenze für </t>
    </r>
    <r>
      <rPr>
        <b/>
        <sz val="8"/>
        <rFont val="Arial"/>
        <family val="2"/>
      </rPr>
      <t>keine magn.</t>
    </r>
    <r>
      <rPr>
        <sz val="8"/>
        <rFont val="Arial"/>
        <family val="2"/>
      </rPr>
      <t xml:space="preserve"> Auslösung (evtl. thermische Auslösung möglich)</t>
    </r>
  </si>
  <si>
    <r>
      <t xml:space="preserve">An der Last anliegende Spannung in Abhängigkeit der gewählten Leitung und -länge für ausgewählten Laststrom </t>
    </r>
    <r>
      <rPr>
        <b/>
        <sz val="8"/>
        <rFont val="Arial"/>
        <family val="2"/>
      </rPr>
      <t>ohne Kurzschluß</t>
    </r>
    <r>
      <rPr>
        <sz val="8"/>
        <rFont val="Arial"/>
        <family val="2"/>
      </rPr>
      <t>.</t>
    </r>
  </si>
  <si>
    <t xml:space="preserve">Wählbare Kennlinien: Leitungs-Automat A / B / C / D / K / Z   oder E-T-A  F1 / F2 / M1 / M3 / ESS30 (ESS20) / ESX10 / REF16 / ESX300 (-48V) </t>
  </si>
  <si>
    <t>06.11.2020 / E-T-A</t>
  </si>
  <si>
    <t>ESX60D</t>
  </si>
  <si>
    <t xml:space="preserve">Elektronischer Sicherungsautomat Fa. E-T-A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</si>
</sst>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8"/>
      <color indexed="27"/>
      <name val="Arial"/>
      <family val="2"/>
    </font>
    <font>
      <vertAlign val="subscript"/>
      <sz val="8"/>
      <name val="Arial"/>
      <family val="2"/>
    </font>
    <font>
      <u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33CC33"/>
      <name val="Arial"/>
      <family val="2"/>
    </font>
    <font>
      <b/>
      <sz val="8"/>
      <color rgb="FF0099FF"/>
      <name val="Arial"/>
      <family val="2"/>
    </font>
    <font>
      <sz val="8"/>
      <name val="Calibri"/>
      <family val="2"/>
    </font>
    <font>
      <sz val="8.8000000000000007"/>
      <name val="Arial"/>
      <family val="2"/>
    </font>
    <font>
      <b/>
      <vertAlign val="subscript"/>
      <sz val="8"/>
      <color rgb="FF0099FF"/>
      <name val="Arial"/>
      <family val="2"/>
    </font>
    <font>
      <sz val="8"/>
      <color rgb="FF0099FF"/>
      <name val="Arial"/>
      <family val="2"/>
    </font>
    <font>
      <sz val="8"/>
      <color rgb="FF66FFFF"/>
      <name val="Arial"/>
      <family val="2"/>
    </font>
    <font>
      <b/>
      <sz val="8"/>
      <color rgb="FF66FFFF"/>
      <name val="Arial"/>
      <family val="2"/>
    </font>
    <font>
      <b/>
      <sz val="8"/>
      <color rgb="FF0070C0"/>
      <name val="Arial"/>
      <family val="2"/>
    </font>
    <font>
      <vertAlign val="subscript"/>
      <sz val="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70C0"/>
      <name val="Arial"/>
      <family val="2"/>
    </font>
    <font>
      <sz val="11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2" fontId="3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4" borderId="0" xfId="0" applyFont="1" applyFill="1"/>
    <xf numFmtId="0" fontId="0" fillId="4" borderId="0" xfId="0" applyFill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/>
    <xf numFmtId="0" fontId="1" fillId="5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164" fontId="1" fillId="6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5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166" fontId="3" fillId="5" borderId="0" xfId="0" applyNumberFormat="1" applyFont="1" applyFill="1" applyAlignment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7" fillId="2" borderId="0" xfId="0" applyFont="1" applyFill="1" applyAlignment="1">
      <alignment horizontal="center"/>
    </xf>
    <xf numFmtId="0" fontId="3" fillId="7" borderId="0" xfId="0" applyFont="1" applyFill="1"/>
    <xf numFmtId="0" fontId="1" fillId="2" borderId="0" xfId="0" applyFont="1" applyFill="1"/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1" fillId="2" borderId="0" xfId="0" applyFont="1" applyFill="1"/>
    <xf numFmtId="0" fontId="3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/>
    <xf numFmtId="2" fontId="3" fillId="2" borderId="1" xfId="0" applyNumberFormat="1" applyFont="1" applyFill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3" fillId="8" borderId="0" xfId="0" applyFont="1" applyFill="1"/>
    <xf numFmtId="0" fontId="3" fillId="10" borderId="0" xfId="0" applyFont="1" applyFill="1"/>
    <xf numFmtId="0" fontId="3" fillId="9" borderId="0" xfId="0" applyFont="1" applyFill="1"/>
    <xf numFmtId="0" fontId="3" fillId="0" borderId="12" xfId="0" applyFont="1" applyBorder="1"/>
    <xf numFmtId="164" fontId="3" fillId="0" borderId="12" xfId="0" applyNumberFormat="1" applyFont="1" applyBorder="1"/>
    <xf numFmtId="0" fontId="0" fillId="0" borderId="12" xfId="0" applyBorder="1"/>
    <xf numFmtId="0" fontId="1" fillId="7" borderId="0" xfId="0" applyFont="1" applyFill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0" fontId="1" fillId="5" borderId="0" xfId="0" applyFont="1" applyFill="1"/>
    <xf numFmtId="0" fontId="3" fillId="13" borderId="1" xfId="0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164" fontId="3" fillId="0" borderId="8" xfId="0" applyNumberFormat="1" applyFont="1" applyBorder="1"/>
    <xf numFmtId="0" fontId="0" fillId="0" borderId="8" xfId="0" applyBorder="1"/>
    <xf numFmtId="0" fontId="3" fillId="13" borderId="1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3" fillId="14" borderId="0" xfId="0" applyFont="1" applyFill="1"/>
    <xf numFmtId="0" fontId="17" fillId="2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15" borderId="0" xfId="0" applyFill="1"/>
    <xf numFmtId="0" fontId="18" fillId="0" borderId="0" xfId="0" applyFont="1"/>
    <xf numFmtId="0" fontId="1" fillId="0" borderId="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0" fontId="3" fillId="0" borderId="16" xfId="0" applyFont="1" applyBorder="1"/>
    <xf numFmtId="0" fontId="13" fillId="0" borderId="8" xfId="0" applyFont="1" applyBorder="1"/>
    <xf numFmtId="0" fontId="3" fillId="0" borderId="17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8" xfId="0" applyFont="1" applyBorder="1"/>
    <xf numFmtId="0" fontId="13" fillId="0" borderId="12" xfId="0" applyFont="1" applyBorder="1"/>
    <xf numFmtId="0" fontId="3" fillId="0" borderId="19" xfId="0" applyFont="1" applyBorder="1"/>
    <xf numFmtId="0" fontId="16" fillId="2" borderId="0" xfId="0" applyFont="1" applyFill="1" applyProtection="1">
      <protection locked="0"/>
    </xf>
    <xf numFmtId="0" fontId="22" fillId="2" borderId="0" xfId="0" applyFont="1" applyFill="1"/>
    <xf numFmtId="0" fontId="3" fillId="13" borderId="0" xfId="0" applyFont="1" applyFill="1"/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27" fillId="2" borderId="0" xfId="0" applyFont="1" applyFill="1"/>
    <xf numFmtId="0" fontId="28" fillId="17" borderId="0" xfId="0" applyFont="1" applyFill="1" applyProtection="1">
      <protection locked="0"/>
    </xf>
    <xf numFmtId="0" fontId="28" fillId="17" borderId="0" xfId="0" applyFont="1" applyFill="1" applyAlignment="1" applyProtection="1">
      <alignment horizontal="center"/>
      <protection locked="0"/>
    </xf>
    <xf numFmtId="0" fontId="29" fillId="17" borderId="0" xfId="0" applyFont="1" applyFill="1" applyProtection="1">
      <protection locked="0"/>
    </xf>
    <xf numFmtId="0" fontId="3" fillId="13" borderId="0" xfId="0" applyFont="1" applyFill="1" applyProtection="1">
      <protection locked="0"/>
    </xf>
    <xf numFmtId="0" fontId="0" fillId="0" borderId="0" xfId="0" applyAlignment="1">
      <alignment vertical="center"/>
    </xf>
    <xf numFmtId="0" fontId="3" fillId="17" borderId="0" xfId="0" applyFont="1" applyFill="1" applyProtection="1">
      <protection locked="0"/>
    </xf>
    <xf numFmtId="0" fontId="3" fillId="17" borderId="0" xfId="0" applyFont="1" applyFill="1"/>
    <xf numFmtId="0" fontId="10" fillId="17" borderId="0" xfId="0" applyFont="1" applyFill="1"/>
    <xf numFmtId="0" fontId="3" fillId="17" borderId="0" xfId="0" applyFont="1" applyFill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8" borderId="11" xfId="0" applyFont="1" applyFill="1" applyBorder="1"/>
    <xf numFmtId="0" fontId="3" fillId="18" borderId="10" xfId="0" applyFont="1" applyFill="1" applyBorder="1"/>
    <xf numFmtId="0" fontId="3" fillId="16" borderId="8" xfId="0" applyFont="1" applyFill="1" applyBorder="1"/>
    <xf numFmtId="0" fontId="3" fillId="16" borderId="12" xfId="0" applyFont="1" applyFill="1" applyBorder="1"/>
    <xf numFmtId="0" fontId="3" fillId="16" borderId="17" xfId="0" applyFont="1" applyFill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13" borderId="0" xfId="0" applyFont="1" applyFill="1"/>
    <xf numFmtId="1" fontId="3" fillId="13" borderId="0" xfId="0" applyNumberFormat="1" applyFont="1" applyFill="1" applyAlignment="1">
      <alignment horizontal="center"/>
    </xf>
    <xf numFmtId="0" fontId="30" fillId="8" borderId="1" xfId="0" applyFont="1" applyFill="1" applyBorder="1" applyAlignment="1">
      <alignment horizontal="center"/>
    </xf>
    <xf numFmtId="0" fontId="32" fillId="0" borderId="0" xfId="0" applyFont="1"/>
    <xf numFmtId="0" fontId="33" fillId="0" borderId="0" xfId="1"/>
    <xf numFmtId="166" fontId="3" fillId="0" borderId="0" xfId="0" applyNumberFormat="1" applyFont="1"/>
    <xf numFmtId="0" fontId="21" fillId="3" borderId="0" xfId="0" applyFont="1" applyFill="1" applyProtection="1">
      <protection locked="0"/>
    </xf>
    <xf numFmtId="0" fontId="16" fillId="19" borderId="0" xfId="0" applyFont="1" applyFill="1"/>
    <xf numFmtId="0" fontId="7" fillId="19" borderId="0" xfId="0" applyFont="1" applyFill="1"/>
    <xf numFmtId="0" fontId="3" fillId="19" borderId="0" xfId="0" applyFont="1" applyFill="1"/>
    <xf numFmtId="164" fontId="3" fillId="19" borderId="0" xfId="0" applyNumberFormat="1" applyFont="1" applyFill="1" applyAlignment="1">
      <alignment horizontal="center"/>
    </xf>
    <xf numFmtId="0" fontId="34" fillId="17" borderId="0" xfId="0" applyFont="1" applyFill="1"/>
    <xf numFmtId="0" fontId="34" fillId="2" borderId="0" xfId="0" applyFont="1" applyFill="1" applyProtection="1">
      <protection locked="0"/>
    </xf>
    <xf numFmtId="0" fontId="34" fillId="5" borderId="0" xfId="0" applyFont="1" applyFill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27" fillId="0" borderId="8" xfId="0" applyFont="1" applyBorder="1" applyAlignment="1">
      <alignment horizontal="center"/>
    </xf>
    <xf numFmtId="0" fontId="1" fillId="17" borderId="0" xfId="0" applyFont="1" applyFill="1" applyAlignment="1" applyProtection="1">
      <alignment horizontal="center"/>
      <protection locked="0"/>
    </xf>
    <xf numFmtId="0" fontId="3" fillId="19" borderId="0" xfId="0" applyFont="1" applyFill="1" applyProtection="1">
      <protection locked="0"/>
    </xf>
    <xf numFmtId="0" fontId="3" fillId="2" borderId="0" xfId="0" quotePrefix="1" applyFont="1" applyFill="1" applyProtection="1">
      <protection locked="0"/>
    </xf>
    <xf numFmtId="0" fontId="3" fillId="0" borderId="0" xfId="0" applyFont="1" applyAlignment="1">
      <alignment horizontal="left" vertical="center"/>
    </xf>
    <xf numFmtId="0" fontId="3" fillId="16" borderId="12" xfId="0" applyFont="1" applyFill="1" applyBorder="1" applyAlignment="1">
      <alignment horizontal="left"/>
    </xf>
    <xf numFmtId="0" fontId="1" fillId="17" borderId="0" xfId="0" applyFont="1" applyFill="1" applyAlignment="1">
      <alignment horizontal="left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166" fontId="34" fillId="17" borderId="8" xfId="0" applyNumberFormat="1" applyFont="1" applyFill="1" applyBorder="1" applyAlignment="1">
      <alignment horizontal="center"/>
    </xf>
    <xf numFmtId="1" fontId="3" fillId="8" borderId="8" xfId="0" applyNumberFormat="1" applyFont="1" applyFill="1" applyBorder="1" applyAlignment="1">
      <alignment horizontal="center"/>
    </xf>
    <xf numFmtId="1" fontId="3" fillId="9" borderId="0" xfId="0" applyNumberFormat="1" applyFont="1" applyFill="1" applyAlignment="1">
      <alignment horizontal="center"/>
    </xf>
    <xf numFmtId="1" fontId="3" fillId="15" borderId="12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6" fontId="16" fillId="0" borderId="0" xfId="0" applyNumberFormat="1" applyFont="1" applyAlignment="1" applyProtection="1">
      <alignment horizontal="center" vertical="center"/>
      <protection locked="0"/>
    </xf>
    <xf numFmtId="0" fontId="3" fillId="16" borderId="8" xfId="0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6" fontId="1" fillId="5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/>
    </xf>
    <xf numFmtId="0" fontId="1" fillId="12" borderId="0" xfId="0" applyFont="1" applyFill="1" applyAlignment="1">
      <alignment horizontal="right" vertical="center" wrapText="1"/>
    </xf>
    <xf numFmtId="0" fontId="1" fillId="18" borderId="15" xfId="0" applyFont="1" applyFill="1" applyBorder="1" applyAlignment="1">
      <alignment horizontal="right" vertical="center"/>
    </xf>
    <xf numFmtId="0" fontId="1" fillId="18" borderId="12" xfId="0" applyFont="1" applyFill="1" applyBorder="1" applyAlignment="1">
      <alignment horizontal="right" vertical="center"/>
    </xf>
    <xf numFmtId="0" fontId="1" fillId="16" borderId="1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1" fontId="3" fillId="8" borderId="1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2" fillId="19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12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FFFF"/>
      <color rgb="FF0099FF"/>
      <color rgb="FFFFFF99"/>
      <color rgb="FF00FF00"/>
      <color rgb="FF33CC33"/>
      <color rgb="FFCCFFCC"/>
      <color rgb="FF66FFFF"/>
      <color rgb="FFFF8F8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Kurzschlußstrom / Auslösung =</a:t>
            </a:r>
            <a:r>
              <a:rPr lang="en-US" baseline="0"/>
              <a:t> f(Lastentfernung)</a:t>
            </a:r>
          </a:p>
        </c:rich>
      </c:tx>
      <c:layout>
        <c:manualLayout>
          <c:xMode val="edge"/>
          <c:yMode val="edge"/>
          <c:x val="0.28881205201739296"/>
          <c:y val="6.4460747719800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4704136052385"/>
          <c:y val="0.20679074674101425"/>
          <c:w val="0.79049759392041741"/>
          <c:h val="0.54938437193881395"/>
        </c:manualLayout>
      </c:layout>
      <c:lineChart>
        <c:grouping val="standard"/>
        <c:varyColors val="0"/>
        <c:ser>
          <c:idx val="1"/>
          <c:order val="0"/>
          <c:tx>
            <c:v>I [A]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Schaltbild!$K$24:$AS$24</c:f>
              <c:numCache>
                <c:formatCode>General</c:formatCode>
                <c:ptCount val="3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</c:numCache>
            </c:numRef>
          </c:cat>
          <c:val>
            <c:numRef>
              <c:f>Schaltbild!$K$33:$AS$33</c:f>
              <c:numCache>
                <c:formatCode>General</c:formatCode>
                <c:ptCount val="35"/>
                <c:pt idx="0">
                  <c:v>0.48</c:v>
                </c:pt>
                <c:pt idx="1">
                  <c:v>0.47886349729974192</c:v>
                </c:pt>
                <c:pt idx="2">
                  <c:v>0.47773236371357292</c:v>
                </c:pt>
                <c:pt idx="3">
                  <c:v>0.4766065612836603</c:v>
                </c:pt>
                <c:pt idx="4">
                  <c:v>0.47548605240912933</c:v>
                </c:pt>
                <c:pt idx="5">
                  <c:v>0.47437079984187641</c:v>
                </c:pt>
                <c:pt idx="6">
                  <c:v>0.47326076668244199</c:v>
                </c:pt>
                <c:pt idx="7">
                  <c:v>0.47215591637594106</c:v>
                </c:pt>
                <c:pt idx="8">
                  <c:v>0.47105621270804982</c:v>
                </c:pt>
                <c:pt idx="9">
                  <c:v>0.46996161980104961</c:v>
                </c:pt>
                <c:pt idx="10">
                  <c:v>0.46887210210992447</c:v>
                </c:pt>
                <c:pt idx="11">
                  <c:v>0.46778762441851401</c:v>
                </c:pt>
                <c:pt idx="12">
                  <c:v>0.46670815183571873</c:v>
                </c:pt>
                <c:pt idx="13">
                  <c:v>0.46563364979175825</c:v>
                </c:pt>
                <c:pt idx="14">
                  <c:v>0.46456408403448102</c:v>
                </c:pt>
                <c:pt idx="15">
                  <c:v>0.46349942062572419</c:v>
                </c:pt>
                <c:pt idx="16">
                  <c:v>0.46243962593772481</c:v>
                </c:pt>
                <c:pt idx="17">
                  <c:v>0.46138466664957833</c:v>
                </c:pt>
                <c:pt idx="18">
                  <c:v>0.46033450974374712</c:v>
                </c:pt>
                <c:pt idx="19">
                  <c:v>0.45928912250261539</c:v>
                </c:pt>
                <c:pt idx="20">
                  <c:v>0.45824847250509165</c:v>
                </c:pt>
                <c:pt idx="21">
                  <c:v>0.45721252762325693</c:v>
                </c:pt>
                <c:pt idx="22">
                  <c:v>0.45618125601905823</c:v>
                </c:pt>
                <c:pt idx="23">
                  <c:v>0.45515462614104735</c:v>
                </c:pt>
                <c:pt idx="24">
                  <c:v>0.45413260672116257</c:v>
                </c:pt>
                <c:pt idx="25">
                  <c:v>0.45311516677155445</c:v>
                </c:pt>
                <c:pt idx="26">
                  <c:v>0.45210227558145377</c:v>
                </c:pt>
                <c:pt idx="27">
                  <c:v>0.45109390271408162</c:v>
                </c:pt>
                <c:pt idx="28">
                  <c:v>0.45009001800360077</c:v>
                </c:pt>
                <c:pt idx="29">
                  <c:v>0.44909059155210701</c:v>
                </c:pt>
                <c:pt idx="30">
                  <c:v>0.44809559372666169</c:v>
                </c:pt>
                <c:pt idx="31">
                  <c:v>0.44710499515636259</c:v>
                </c:pt>
                <c:pt idx="32">
                  <c:v>0.44611876672945372</c:v>
                </c:pt>
                <c:pt idx="33">
                  <c:v>0.4451368795904741</c:v>
                </c:pt>
                <c:pt idx="34">
                  <c:v>0.44415930513744262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1-4E0F-BB06-3C2C97341F47}"/>
            </c:ext>
          </c:extLst>
        </c:ser>
        <c:ser>
          <c:idx val="3"/>
          <c:order val="1"/>
          <c:tx>
            <c:v>mögliche Auslösung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Schaltbild!$K$24:$AS$24</c:f>
              <c:numCache>
                <c:formatCode>General</c:formatCode>
                <c:ptCount val="3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</c:numCache>
            </c:numRef>
          </c:cat>
          <c:val>
            <c:numRef>
              <c:f>Schaltbild!$K$29:$AS$29</c:f>
              <c:numCache>
                <c:formatCode>General</c:formatCode>
                <c:ptCount val="35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2.2000000000000002</c:v>
                </c:pt>
                <c:pt idx="26">
                  <c:v>2.2000000000000002</c:v>
                </c:pt>
                <c:pt idx="27">
                  <c:v>2.2000000000000002</c:v>
                </c:pt>
                <c:pt idx="28">
                  <c:v>2.2000000000000002</c:v>
                </c:pt>
                <c:pt idx="29">
                  <c:v>2.2000000000000002</c:v>
                </c:pt>
                <c:pt idx="30">
                  <c:v>2.2000000000000002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1-4E0F-BB06-3C2C97341F47}"/>
            </c:ext>
          </c:extLst>
        </c:ser>
        <c:ser>
          <c:idx val="2"/>
          <c:order val="2"/>
          <c:tx>
            <c:v>sichere Auslösung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Schaltbild!$K$24:$AS$24</c:f>
              <c:numCache>
                <c:formatCode>General</c:formatCode>
                <c:ptCount val="3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</c:numCache>
            </c:numRef>
          </c:cat>
          <c:val>
            <c:numRef>
              <c:f>Schaltbild!$K$34:$AS$34</c:f>
              <c:numCache>
                <c:formatCode>General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D1-4E0F-BB06-3C2C97341F47}"/>
            </c:ext>
          </c:extLst>
        </c:ser>
        <c:ser>
          <c:idx val="0"/>
          <c:order val="3"/>
          <c:tx>
            <c:v>Nennstrom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Schaltbild!$K$28:$AS$28</c:f>
              <c:numCache>
                <c:formatCode>General</c:formatCode>
                <c:ptCount val="3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D1-4E0F-BB06-3C2C97341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178072"/>
        <c:axId val="476177288"/>
      </c:lineChart>
      <c:catAx>
        <c:axId val="47617807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Lastentfernung d [m]</a:t>
                </a:r>
              </a:p>
            </c:rich>
          </c:tx>
          <c:layout>
            <c:manualLayout>
              <c:xMode val="edge"/>
              <c:yMode val="edge"/>
              <c:x val="0.44060511784295797"/>
              <c:y val="0.8611136781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76177288"/>
        <c:crossesAt val="0.01"/>
        <c:auto val="1"/>
        <c:lblAlgn val="ctr"/>
        <c:lblOffset val="100"/>
        <c:tickLblSkip val="1"/>
        <c:noMultiLvlLbl val="0"/>
      </c:catAx>
      <c:valAx>
        <c:axId val="476177288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Max. Kurzschluß-</a:t>
                </a:r>
              </a:p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strom i</a:t>
                </a:r>
                <a:r>
                  <a:rPr lang="de-DE" baseline="-25000"/>
                  <a:t>k</a:t>
                </a:r>
                <a:r>
                  <a:rPr lang="de-DE"/>
                  <a:t> [A]</a:t>
                </a:r>
              </a:p>
            </c:rich>
          </c:tx>
          <c:layout>
            <c:manualLayout>
              <c:xMode val="edge"/>
              <c:yMode val="edge"/>
              <c:x val="1.6822387165042082E-2"/>
              <c:y val="0.322614743366446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in"/>
        <c:tickLblPos val="nextTo"/>
        <c:txPr>
          <a:bodyPr/>
          <a:lstStyle/>
          <a:p>
            <a:pPr>
              <a:defRPr sz="800" baseline="0"/>
            </a:pPr>
            <a:endParaRPr lang="de-DE"/>
          </a:p>
        </c:txPr>
        <c:crossAx val="476178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21" dropStyle="combo" dx="20" fmlaLink="L9" fmlaRange="Kennlinien!$B$2:$B$23" sel="21" val="0"/>
</file>

<file path=xl/ctrlProps/ctrlProp2.xml><?xml version="1.0" encoding="utf-8"?>
<formControlPr xmlns="http://schemas.microsoft.com/office/spreadsheetml/2009/9/main" objectType="Radio" checked="Checked" firstButton="1" fmlaLink="I10"/>
</file>

<file path=xl/ctrlProps/ctrlProp3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12</xdr:row>
      <xdr:rowOff>66675</xdr:rowOff>
    </xdr:from>
    <xdr:to>
      <xdr:col>10</xdr:col>
      <xdr:colOff>266700</xdr:colOff>
      <xdr:row>19</xdr:row>
      <xdr:rowOff>9525</xdr:rowOff>
    </xdr:to>
    <xdr:cxnSp macro="">
      <xdr:nvCxnSpPr>
        <xdr:cNvPr id="3" name="Gerade Verbindung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2371725" y="2266950"/>
          <a:ext cx="0" cy="9144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276225</xdr:colOff>
      <xdr:row>12</xdr:row>
      <xdr:rowOff>57150</xdr:rowOff>
    </xdr:from>
    <xdr:to>
      <xdr:col>23</xdr:col>
      <xdr:colOff>247650</xdr:colOff>
      <xdr:row>12</xdr:row>
      <xdr:rowOff>57150</xdr:rowOff>
    </xdr:to>
    <xdr:cxnSp macro="">
      <xdr:nvCxnSpPr>
        <xdr:cNvPr id="4" name="Gerade Verbindung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2381250" y="2257425"/>
          <a:ext cx="3810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247650</xdr:colOff>
      <xdr:row>12</xdr:row>
      <xdr:rowOff>66675</xdr:rowOff>
    </xdr:from>
    <xdr:to>
      <xdr:col>23</xdr:col>
      <xdr:colOff>247650</xdr:colOff>
      <xdr:row>19</xdr:row>
      <xdr:rowOff>9525</xdr:rowOff>
    </xdr:to>
    <xdr:cxnSp macro="">
      <xdr:nvCxnSpPr>
        <xdr:cNvPr id="5" name="Gerade Verbindung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6191250" y="2266950"/>
          <a:ext cx="0" cy="9144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66675</xdr:colOff>
      <xdr:row>15</xdr:row>
      <xdr:rowOff>38100</xdr:rowOff>
    </xdr:from>
    <xdr:to>
      <xdr:col>11</xdr:col>
      <xdr:colOff>152400</xdr:colOff>
      <xdr:row>17</xdr:row>
      <xdr:rowOff>85725</xdr:rowOff>
    </xdr:to>
    <xdr:sp macro="" textlink="">
      <xdr:nvSpPr>
        <xdr:cNvPr id="6" name="Ellips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2171700" y="2562225"/>
          <a:ext cx="381000" cy="371475"/>
        </a:xfrm>
        <a:prstGeom prst="ellipse">
          <a:avLst/>
        </a:prstGeom>
        <a:solidFill>
          <a:srgbClr val="FFFFF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11</xdr:row>
      <xdr:rowOff>133350</xdr:rowOff>
    </xdr:from>
    <xdr:to>
      <xdr:col>20</xdr:col>
      <xdr:colOff>57150</xdr:colOff>
      <xdr:row>12</xdr:row>
      <xdr:rowOff>142875</xdr:rowOff>
    </xdr:to>
    <xdr:sp macro="" textlink="">
      <xdr:nvSpPr>
        <xdr:cNvPr id="7" name="Rechteck 1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610966" y="2055668"/>
          <a:ext cx="503093" cy="165389"/>
        </a:xfrm>
        <a:prstGeom prst="rect">
          <a:avLst/>
        </a:prstGeom>
        <a:solidFill>
          <a:srgbClr val="FFFFF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13</xdr:row>
      <xdr:rowOff>104775</xdr:rowOff>
    </xdr:from>
    <xdr:to>
      <xdr:col>24</xdr:col>
      <xdr:colOff>19050</xdr:colOff>
      <xdr:row>17</xdr:row>
      <xdr:rowOff>47625</xdr:rowOff>
    </xdr:to>
    <xdr:sp macro="" textlink="">
      <xdr:nvSpPr>
        <xdr:cNvPr id="8" name="Rechteck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115050" y="2466975"/>
          <a:ext cx="142875" cy="428625"/>
        </a:xfrm>
        <a:prstGeom prst="rect">
          <a:avLst/>
        </a:prstGeom>
        <a:solidFill>
          <a:srgbClr val="FFFFF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1919</xdr:colOff>
      <xdr:row>1</xdr:row>
      <xdr:rowOff>160737</xdr:rowOff>
    </xdr:from>
    <xdr:to>
      <xdr:col>44</xdr:col>
      <xdr:colOff>304121</xdr:colOff>
      <xdr:row>21</xdr:row>
      <xdr:rowOff>81940</xdr:rowOff>
    </xdr:to>
    <xdr:graphicFrame macro="">
      <xdr:nvGraphicFramePr>
        <xdr:cNvPr id="9" name="Diagramm 1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11</xdr:row>
      <xdr:rowOff>133350</xdr:rowOff>
    </xdr:from>
    <xdr:to>
      <xdr:col>15</xdr:col>
      <xdr:colOff>28575</xdr:colOff>
      <xdr:row>13</xdr:row>
      <xdr:rowOff>0</xdr:rowOff>
    </xdr:to>
    <xdr:grpSp>
      <xdr:nvGrpSpPr>
        <xdr:cNvPr id="10" name="Group 24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>
          <a:grpSpLocks/>
        </xdr:cNvGrpSpPr>
      </xdr:nvGrpSpPr>
      <xdr:grpSpPr bwMode="auto">
        <a:xfrm>
          <a:off x="3880139" y="1873827"/>
          <a:ext cx="512618" cy="178378"/>
          <a:chOff x="326" y="213"/>
          <a:chExt cx="54" cy="18"/>
        </a:xfrm>
      </xdr:grpSpPr>
      <xdr:sp macro="" textlink="">
        <xdr:nvSpPr>
          <xdr:cNvPr id="11" name="Rechteck 2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326" y="213"/>
            <a:ext cx="53" cy="1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" name="Line 244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8" y="217"/>
            <a:ext cx="23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45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9" y="222"/>
            <a:ext cx="2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46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27" y="222"/>
            <a:ext cx="1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81008</xdr:colOff>
      <xdr:row>13</xdr:row>
      <xdr:rowOff>8658</xdr:rowOff>
    </xdr:from>
    <xdr:to>
      <xdr:col>23</xdr:col>
      <xdr:colOff>252458</xdr:colOff>
      <xdr:row>18</xdr:row>
      <xdr:rowOff>46758</xdr:rowOff>
    </xdr:to>
    <xdr:sp macro="" textlink="">
      <xdr:nvSpPr>
        <xdr:cNvPr id="15" name="Freeform 32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 bwMode="auto">
        <a:xfrm>
          <a:off x="6608038" y="2048355"/>
          <a:ext cx="171450" cy="653858"/>
        </a:xfrm>
        <a:custGeom>
          <a:avLst/>
          <a:gdLst>
            <a:gd name="T0" fmla="*/ 2147483647 w 28"/>
            <a:gd name="T1" fmla="*/ 0 h 73"/>
            <a:gd name="T2" fmla="*/ 2147483647 w 28"/>
            <a:gd name="T3" fmla="*/ 2147483647 h 73"/>
            <a:gd name="T4" fmla="*/ 2147483647 w 28"/>
            <a:gd name="T5" fmla="*/ 2147483647 h 73"/>
            <a:gd name="T6" fmla="*/ 2147483647 w 28"/>
            <a:gd name="T7" fmla="*/ 2147483647 h 73"/>
            <a:gd name="T8" fmla="*/ 2147483647 w 28"/>
            <a:gd name="T9" fmla="*/ 2147483647 h 73"/>
            <a:gd name="T10" fmla="*/ 2147483647 w 28"/>
            <a:gd name="T11" fmla="*/ 2147483647 h 7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8" h="73">
              <a:moveTo>
                <a:pt x="27" y="0"/>
              </a:moveTo>
              <a:cubicBezTo>
                <a:pt x="18" y="2"/>
                <a:pt x="10" y="5"/>
                <a:pt x="6" y="11"/>
              </a:cubicBezTo>
              <a:cubicBezTo>
                <a:pt x="2" y="17"/>
                <a:pt x="2" y="29"/>
                <a:pt x="1" y="37"/>
              </a:cubicBezTo>
              <a:cubicBezTo>
                <a:pt x="0" y="45"/>
                <a:pt x="1" y="52"/>
                <a:pt x="3" y="57"/>
              </a:cubicBezTo>
              <a:cubicBezTo>
                <a:pt x="5" y="62"/>
                <a:pt x="12" y="67"/>
                <a:pt x="16" y="70"/>
              </a:cubicBezTo>
              <a:cubicBezTo>
                <a:pt x="20" y="73"/>
                <a:pt x="24" y="73"/>
                <a:pt x="28" y="73"/>
              </a:cubicBezTo>
            </a:path>
          </a:pathLst>
        </a:custGeom>
        <a:noFill/>
        <a:ln w="38100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38100</xdr:rowOff>
    </xdr:to>
    <xdr:sp macro="" textlink="">
      <xdr:nvSpPr>
        <xdr:cNvPr id="16" name="Text Box 3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105025" y="7553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87745</xdr:colOff>
      <xdr:row>15</xdr:row>
      <xdr:rowOff>114301</xdr:rowOff>
    </xdr:from>
    <xdr:to>
      <xdr:col>23</xdr:col>
      <xdr:colOff>90339</xdr:colOff>
      <xdr:row>16</xdr:row>
      <xdr:rowOff>48491</xdr:rowOff>
    </xdr:to>
    <xdr:sp macro="" textlink="">
      <xdr:nvSpPr>
        <xdr:cNvPr id="17" name="Line 32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H="1">
          <a:off x="6614775" y="2307937"/>
          <a:ext cx="2594" cy="88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12</xdr:row>
      <xdr:rowOff>57150</xdr:rowOff>
    </xdr:from>
    <xdr:to>
      <xdr:col>16</xdr:col>
      <xdr:colOff>276225</xdr:colOff>
      <xdr:row>12</xdr:row>
      <xdr:rowOff>57150</xdr:rowOff>
    </xdr:to>
    <xdr:sp macro="" textlink="">
      <xdr:nvSpPr>
        <xdr:cNvPr id="18" name="Line 33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3943350" y="22574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277091</xdr:colOff>
      <xdr:row>19</xdr:row>
      <xdr:rowOff>85725</xdr:rowOff>
    </xdr:from>
    <xdr:to>
      <xdr:col>23</xdr:col>
      <xdr:colOff>238991</xdr:colOff>
      <xdr:row>19</xdr:row>
      <xdr:rowOff>85725</xdr:rowOff>
    </xdr:to>
    <xdr:sp macro="" textlink="">
      <xdr:nvSpPr>
        <xdr:cNvPr id="19" name="Line 33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389909" y="3099089"/>
          <a:ext cx="378921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266700</xdr:colOff>
      <xdr:row>19</xdr:row>
      <xdr:rowOff>9525</xdr:rowOff>
    </xdr:from>
    <xdr:to>
      <xdr:col>23</xdr:col>
      <xdr:colOff>238125</xdr:colOff>
      <xdr:row>19</xdr:row>
      <xdr:rowOff>9525</xdr:rowOff>
    </xdr:to>
    <xdr:cxnSp macro="">
      <xdr:nvCxnSpPr>
        <xdr:cNvPr id="20" name="Gerade Verbindung 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2371725" y="3181350"/>
          <a:ext cx="38100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95250</xdr:colOff>
      <xdr:row>0</xdr:row>
      <xdr:rowOff>208500</xdr:rowOff>
    </xdr:from>
    <xdr:to>
      <xdr:col>4</xdr:col>
      <xdr:colOff>667042</xdr:colOff>
      <xdr:row>2</xdr:row>
      <xdr:rowOff>234835</xdr:rowOff>
    </xdr:to>
    <xdr:pic>
      <xdr:nvPicPr>
        <xdr:cNvPr id="21" name="Picture 18" descr="Logo_3D_mit_Claim_A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8500"/>
          <a:ext cx="1359477" cy="44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219075</xdr:colOff>
      <xdr:row>12</xdr:row>
      <xdr:rowOff>9525</xdr:rowOff>
    </xdr:from>
    <xdr:to>
      <xdr:col>11</xdr:col>
      <xdr:colOff>19050</xdr:colOff>
      <xdr:row>12</xdr:row>
      <xdr:rowOff>95250</xdr:rowOff>
    </xdr:to>
    <xdr:sp macro="" textlink="">
      <xdr:nvSpPr>
        <xdr:cNvPr id="23" name="Ellips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2324100" y="2209800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219075</xdr:colOff>
      <xdr:row>18</xdr:row>
      <xdr:rowOff>123825</xdr:rowOff>
    </xdr:from>
    <xdr:to>
      <xdr:col>11</xdr:col>
      <xdr:colOff>9525</xdr:colOff>
      <xdr:row>19</xdr:row>
      <xdr:rowOff>47625</xdr:rowOff>
    </xdr:to>
    <xdr:sp macro="" textlink="">
      <xdr:nvSpPr>
        <xdr:cNvPr id="24" name="Ellipse 2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2324100" y="3133725"/>
          <a:ext cx="85725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200025</xdr:colOff>
      <xdr:row>12</xdr:row>
      <xdr:rowOff>9525</xdr:rowOff>
    </xdr:from>
    <xdr:to>
      <xdr:col>24</xdr:col>
      <xdr:colOff>0</xdr:colOff>
      <xdr:row>12</xdr:row>
      <xdr:rowOff>95250</xdr:rowOff>
    </xdr:to>
    <xdr:sp macro="" textlink="">
      <xdr:nvSpPr>
        <xdr:cNvPr id="25" name="Ellipse 2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6143625" y="2209800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190500</xdr:colOff>
      <xdr:row>18</xdr:row>
      <xdr:rowOff>123825</xdr:rowOff>
    </xdr:from>
    <xdr:to>
      <xdr:col>23</xdr:col>
      <xdr:colOff>285750</xdr:colOff>
      <xdr:row>19</xdr:row>
      <xdr:rowOff>47625</xdr:rowOff>
    </xdr:to>
    <xdr:sp macro="" textlink="">
      <xdr:nvSpPr>
        <xdr:cNvPr id="26" name="Ellips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6134100" y="3133725"/>
          <a:ext cx="9525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7</xdr:col>
          <xdr:colOff>19050</xdr:colOff>
          <xdr:row>7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59206</xdr:colOff>
      <xdr:row>13</xdr:row>
      <xdr:rowOff>105641</xdr:rowOff>
    </xdr:from>
    <xdr:to>
      <xdr:col>24</xdr:col>
      <xdr:colOff>61804</xdr:colOff>
      <xdr:row>17</xdr:row>
      <xdr:rowOff>62346</xdr:rowOff>
    </xdr:to>
    <xdr:sp macro="" textlink="">
      <xdr:nvSpPr>
        <xdr:cNvPr id="29" name="Line 33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6924677" y="2107759"/>
          <a:ext cx="2598" cy="404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123825</xdr:rowOff>
        </xdr:from>
        <xdr:to>
          <xdr:col>6</xdr:col>
          <xdr:colOff>171450</xdr:colOff>
          <xdr:row>10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</xdr:row>
          <xdr:rowOff>104775</xdr:rowOff>
        </xdr:from>
        <xdr:to>
          <xdr:col>7</xdr:col>
          <xdr:colOff>0</xdr:colOff>
          <xdr:row>11</xdr:row>
          <xdr:rowOff>9525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0.01749</cdr:x>
      <cdr:y>0.79265</cdr:y>
    </cdr:from>
    <cdr:to>
      <cdr:x>0.30045</cdr:x>
      <cdr:y>0.99051</cdr:y>
    </cdr:to>
    <cdr:grpSp>
      <cdr:nvGrpSpPr>
        <cdr:cNvPr id="8" name="Gruppieren 7">
          <a:extLst xmlns:a="http://schemas.openxmlformats.org/drawingml/2006/main">
            <a:ext uri="{FF2B5EF4-FFF2-40B4-BE49-F238E27FC236}">
              <a16:creationId xmlns:a16="http://schemas.microsoft.com/office/drawing/2014/main" id="{A0E0C8BF-1DD3-4F85-AC88-0125BCE38438}"/>
            </a:ext>
          </a:extLst>
        </cdr:cNvPr>
        <cdr:cNvGrpSpPr/>
      </cdr:nvGrpSpPr>
      <cdr:grpSpPr>
        <a:xfrm xmlns:a="http://schemas.openxmlformats.org/drawingml/2006/main">
          <a:off x="97971" y="2422175"/>
          <a:ext cx="1585020" cy="604620"/>
          <a:chOff x="3467557" y="867064"/>
          <a:chExt cx="1621517" cy="593239"/>
        </a:xfrm>
      </cdr:grpSpPr>
      <cdr:cxnSp macro="">
        <cdr:nvCxnSpPr>
          <cdr:cNvPr id="9" name="Gerader Verbinder 8">
            <a:extLst xmlns:a="http://schemas.openxmlformats.org/drawingml/2006/main">
              <a:ext uri="{FF2B5EF4-FFF2-40B4-BE49-F238E27FC236}">
                <a16:creationId xmlns:a16="http://schemas.microsoft.com/office/drawing/2014/main" id="{448D8B23-A026-4763-BF44-90028F89BDBC}"/>
              </a:ext>
            </a:extLst>
          </cdr:cNvPr>
          <cdr:cNvCxnSpPr/>
        </cdr:nvCxnSpPr>
        <cdr:spPr>
          <a:xfrm xmlns:a="http://schemas.openxmlformats.org/drawingml/2006/main">
            <a:off x="3467557" y="990417"/>
            <a:ext cx="284671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0000FF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0" name="Gerader Verbinder 9">
            <a:extLst xmlns:a="http://schemas.openxmlformats.org/drawingml/2006/main">
              <a:ext uri="{FF2B5EF4-FFF2-40B4-BE49-F238E27FC236}">
                <a16:creationId xmlns:a16="http://schemas.microsoft.com/office/drawing/2014/main" id="{950FB3B8-DAAA-4D4E-BE98-7C587B0314E2}"/>
              </a:ext>
            </a:extLst>
          </cdr:cNvPr>
          <cdr:cNvCxnSpPr/>
        </cdr:nvCxnSpPr>
        <cdr:spPr>
          <a:xfrm xmlns:a="http://schemas.openxmlformats.org/drawingml/2006/main">
            <a:off x="3471059" y="1110660"/>
            <a:ext cx="284671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00FF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9B61240F-E77E-4CB5-ADDB-5CF79840930A}"/>
              </a:ext>
            </a:extLst>
          </cdr:cNvPr>
          <cdr:cNvCxnSpPr/>
        </cdr:nvCxnSpPr>
        <cdr:spPr>
          <a:xfrm xmlns:a="http://schemas.openxmlformats.org/drawingml/2006/main">
            <a:off x="3471058" y="1231810"/>
            <a:ext cx="284671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29AAB72E-42C3-4E1E-B65C-FEF09081BDB8}"/>
              </a:ext>
            </a:extLst>
          </cdr:cNvPr>
          <cdr:cNvCxnSpPr/>
        </cdr:nvCxnSpPr>
        <cdr:spPr>
          <a:xfrm xmlns:a="http://schemas.openxmlformats.org/drawingml/2006/main">
            <a:off x="3471057" y="1350611"/>
            <a:ext cx="284671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2"/>
          <cdr:cNvSpPr txBox="1"/>
        </cdr:nvSpPr>
        <cdr:spPr>
          <a:xfrm xmlns:a="http://schemas.openxmlformats.org/drawingml/2006/main">
            <a:off x="3707414" y="867064"/>
            <a:ext cx="1381660" cy="59323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800" dirty="0" err="1"/>
              <a:t>I</a:t>
            </a:r>
            <a:r>
              <a:rPr lang="de-DE" sz="800" baseline="-25000" dirty="0" err="1"/>
              <a:t>k</a:t>
            </a:r>
            <a:r>
              <a:rPr lang="de-DE" sz="800" baseline="-25000" dirty="0"/>
              <a:t> </a:t>
            </a:r>
            <a:r>
              <a:rPr lang="de-DE" sz="800" dirty="0"/>
              <a:t>[A]</a:t>
            </a:r>
          </a:p>
          <a:p xmlns:a="http://schemas.openxmlformats.org/drawingml/2006/main">
            <a:r>
              <a:rPr lang="de-DE" sz="800" dirty="0"/>
              <a:t>Sichere Auslösung</a:t>
            </a:r>
          </a:p>
          <a:p xmlns:a="http://schemas.openxmlformats.org/drawingml/2006/main">
            <a:r>
              <a:rPr lang="de-DE" sz="800" dirty="0"/>
              <a:t>Mögliche Auslösung</a:t>
            </a:r>
          </a:p>
          <a:p xmlns:a="http://schemas.openxmlformats.org/drawingml/2006/main">
            <a:r>
              <a:rPr lang="de-DE" sz="800" dirty="0"/>
              <a:t>Nennstrom,</a:t>
            </a:r>
            <a:r>
              <a:rPr lang="de-DE" sz="800" baseline="0" dirty="0"/>
              <a:t> keine Auslösung</a:t>
            </a:r>
            <a:endParaRPr lang="de-DE" sz="800" dirty="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2:I66"/>
  <sheetViews>
    <sheetView showGridLines="0" showRowColHeaders="0" topLeftCell="A49" workbookViewId="0">
      <selection activeCell="B66" sqref="B66"/>
    </sheetView>
  </sheetViews>
  <sheetFormatPr baseColWidth="10" defaultRowHeight="15" x14ac:dyDescent="0.25"/>
  <cols>
    <col min="1" max="1" width="5.140625" customWidth="1"/>
    <col min="2" max="2" width="20.42578125" style="63" customWidth="1"/>
    <col min="3" max="9" width="11.42578125" style="26"/>
    <col min="258" max="258" width="20.42578125" customWidth="1"/>
    <col min="514" max="514" width="20.42578125" customWidth="1"/>
    <col min="770" max="770" width="20.42578125" customWidth="1"/>
    <col min="1026" max="1026" width="20.42578125" customWidth="1"/>
    <col min="1282" max="1282" width="20.42578125" customWidth="1"/>
    <col min="1538" max="1538" width="20.42578125" customWidth="1"/>
    <col min="1794" max="1794" width="20.42578125" customWidth="1"/>
    <col min="2050" max="2050" width="20.42578125" customWidth="1"/>
    <col min="2306" max="2306" width="20.42578125" customWidth="1"/>
    <col min="2562" max="2562" width="20.42578125" customWidth="1"/>
    <col min="2818" max="2818" width="20.42578125" customWidth="1"/>
    <col min="3074" max="3074" width="20.42578125" customWidth="1"/>
    <col min="3330" max="3330" width="20.42578125" customWidth="1"/>
    <col min="3586" max="3586" width="20.42578125" customWidth="1"/>
    <col min="3842" max="3842" width="20.42578125" customWidth="1"/>
    <col min="4098" max="4098" width="20.42578125" customWidth="1"/>
    <col min="4354" max="4354" width="20.42578125" customWidth="1"/>
    <col min="4610" max="4610" width="20.42578125" customWidth="1"/>
    <col min="4866" max="4866" width="20.42578125" customWidth="1"/>
    <col min="5122" max="5122" width="20.42578125" customWidth="1"/>
    <col min="5378" max="5378" width="20.42578125" customWidth="1"/>
    <col min="5634" max="5634" width="20.42578125" customWidth="1"/>
    <col min="5890" max="5890" width="20.42578125" customWidth="1"/>
    <col min="6146" max="6146" width="20.42578125" customWidth="1"/>
    <col min="6402" max="6402" width="20.42578125" customWidth="1"/>
    <col min="6658" max="6658" width="20.42578125" customWidth="1"/>
    <col min="6914" max="6914" width="20.42578125" customWidth="1"/>
    <col min="7170" max="7170" width="20.42578125" customWidth="1"/>
    <col min="7426" max="7426" width="20.42578125" customWidth="1"/>
    <col min="7682" max="7682" width="20.42578125" customWidth="1"/>
    <col min="7938" max="7938" width="20.42578125" customWidth="1"/>
    <col min="8194" max="8194" width="20.42578125" customWidth="1"/>
    <col min="8450" max="8450" width="20.42578125" customWidth="1"/>
    <col min="8706" max="8706" width="20.42578125" customWidth="1"/>
    <col min="8962" max="8962" width="20.42578125" customWidth="1"/>
    <col min="9218" max="9218" width="20.42578125" customWidth="1"/>
    <col min="9474" max="9474" width="20.42578125" customWidth="1"/>
    <col min="9730" max="9730" width="20.42578125" customWidth="1"/>
    <col min="9986" max="9986" width="20.42578125" customWidth="1"/>
    <col min="10242" max="10242" width="20.42578125" customWidth="1"/>
    <col min="10498" max="10498" width="20.42578125" customWidth="1"/>
    <col min="10754" max="10754" width="20.42578125" customWidth="1"/>
    <col min="11010" max="11010" width="20.42578125" customWidth="1"/>
    <col min="11266" max="11266" width="20.42578125" customWidth="1"/>
    <col min="11522" max="11522" width="20.42578125" customWidth="1"/>
    <col min="11778" max="11778" width="20.42578125" customWidth="1"/>
    <col min="12034" max="12034" width="20.42578125" customWidth="1"/>
    <col min="12290" max="12290" width="20.42578125" customWidth="1"/>
    <col min="12546" max="12546" width="20.42578125" customWidth="1"/>
    <col min="12802" max="12802" width="20.42578125" customWidth="1"/>
    <col min="13058" max="13058" width="20.42578125" customWidth="1"/>
    <col min="13314" max="13314" width="20.42578125" customWidth="1"/>
    <col min="13570" max="13570" width="20.42578125" customWidth="1"/>
    <col min="13826" max="13826" width="20.42578125" customWidth="1"/>
    <col min="14082" max="14082" width="20.42578125" customWidth="1"/>
    <col min="14338" max="14338" width="20.42578125" customWidth="1"/>
    <col min="14594" max="14594" width="20.42578125" customWidth="1"/>
    <col min="14850" max="14850" width="20.42578125" customWidth="1"/>
    <col min="15106" max="15106" width="20.42578125" customWidth="1"/>
    <col min="15362" max="15362" width="20.42578125" customWidth="1"/>
    <col min="15618" max="15618" width="20.42578125" customWidth="1"/>
    <col min="15874" max="15874" width="20.42578125" customWidth="1"/>
    <col min="16130" max="16130" width="20.42578125" customWidth="1"/>
  </cols>
  <sheetData>
    <row r="2" spans="2:2" ht="15.75" x14ac:dyDescent="0.25">
      <c r="B2" s="74" t="s">
        <v>53</v>
      </c>
    </row>
    <row r="3" spans="2:2" ht="15.75" x14ac:dyDescent="0.25">
      <c r="B3" s="74" t="s">
        <v>145</v>
      </c>
    </row>
    <row r="5" spans="2:2" x14ac:dyDescent="0.25">
      <c r="B5" s="63" t="s">
        <v>55</v>
      </c>
    </row>
    <row r="7" spans="2:2" x14ac:dyDescent="0.25">
      <c r="B7" s="26" t="s">
        <v>56</v>
      </c>
    </row>
    <row r="8" spans="2:2" x14ac:dyDescent="0.25">
      <c r="B8" s="26" t="s">
        <v>146</v>
      </c>
    </row>
    <row r="9" spans="2:2" x14ac:dyDescent="0.25">
      <c r="B9" s="26"/>
    </row>
    <row r="10" spans="2:2" x14ac:dyDescent="0.25">
      <c r="B10" s="26" t="s">
        <v>147</v>
      </c>
    </row>
    <row r="11" spans="2:2" x14ac:dyDescent="0.25">
      <c r="B11" s="26" t="s">
        <v>148</v>
      </c>
    </row>
    <row r="12" spans="2:2" x14ac:dyDescent="0.25">
      <c r="B12" s="26"/>
    </row>
    <row r="13" spans="2:2" x14ac:dyDescent="0.25">
      <c r="B13" s="26" t="s">
        <v>116</v>
      </c>
    </row>
    <row r="14" spans="2:2" x14ac:dyDescent="0.25">
      <c r="B14" s="26" t="s">
        <v>117</v>
      </c>
    </row>
    <row r="15" spans="2:2" x14ac:dyDescent="0.25">
      <c r="B15" s="26"/>
    </row>
    <row r="16" spans="2:2" x14ac:dyDescent="0.25">
      <c r="B16" s="63" t="s">
        <v>57</v>
      </c>
    </row>
    <row r="18" spans="2:3" x14ac:dyDescent="0.25">
      <c r="B18" s="63" t="s">
        <v>58</v>
      </c>
    </row>
    <row r="20" spans="2:3" x14ac:dyDescent="0.25">
      <c r="B20" s="26" t="s">
        <v>59</v>
      </c>
    </row>
    <row r="22" spans="2:3" x14ac:dyDescent="0.25">
      <c r="B22" s="63" t="s">
        <v>135</v>
      </c>
      <c r="C22" s="26" t="s">
        <v>149</v>
      </c>
    </row>
    <row r="23" spans="2:3" x14ac:dyDescent="0.25">
      <c r="C23" s="26" t="s">
        <v>118</v>
      </c>
    </row>
    <row r="24" spans="2:3" x14ac:dyDescent="0.25">
      <c r="B24" s="76" t="s">
        <v>65</v>
      </c>
      <c r="C24" s="26" t="s">
        <v>119</v>
      </c>
    </row>
    <row r="25" spans="2:3" x14ac:dyDescent="0.25">
      <c r="B25" s="76" t="s">
        <v>65</v>
      </c>
      <c r="C25" s="26" t="s">
        <v>136</v>
      </c>
    </row>
    <row r="26" spans="2:3" x14ac:dyDescent="0.25">
      <c r="B26" s="76"/>
      <c r="C26" s="26" t="s">
        <v>150</v>
      </c>
    </row>
    <row r="27" spans="2:3" x14ac:dyDescent="0.25">
      <c r="B27" s="76"/>
      <c r="C27" s="26" t="s">
        <v>137</v>
      </c>
    </row>
    <row r="28" spans="2:3" x14ac:dyDescent="0.25">
      <c r="B28" s="63" t="s">
        <v>91</v>
      </c>
      <c r="C28" s="26" t="s">
        <v>120</v>
      </c>
    </row>
    <row r="30" spans="2:3" x14ac:dyDescent="0.25">
      <c r="B30" s="63" t="s">
        <v>92</v>
      </c>
      <c r="C30" s="26" t="s">
        <v>60</v>
      </c>
    </row>
    <row r="31" spans="2:3" x14ac:dyDescent="0.25">
      <c r="B31" s="76" t="s">
        <v>65</v>
      </c>
      <c r="C31" s="26" t="s">
        <v>121</v>
      </c>
    </row>
    <row r="32" spans="2:3" x14ac:dyDescent="0.25">
      <c r="B32" s="76" t="s">
        <v>65</v>
      </c>
      <c r="C32" s="26" t="s">
        <v>122</v>
      </c>
    </row>
    <row r="33" spans="2:3" x14ac:dyDescent="0.25">
      <c r="B33" s="76"/>
      <c r="C33" s="26" t="s">
        <v>123</v>
      </c>
    </row>
    <row r="34" spans="2:3" x14ac:dyDescent="0.25">
      <c r="B34" s="76" t="s">
        <v>65</v>
      </c>
      <c r="C34" s="26" t="s">
        <v>75</v>
      </c>
    </row>
    <row r="36" spans="2:3" x14ac:dyDescent="0.25">
      <c r="B36" s="63" t="s">
        <v>93</v>
      </c>
      <c r="C36" s="26" t="s">
        <v>94</v>
      </c>
    </row>
    <row r="37" spans="2:3" x14ac:dyDescent="0.25">
      <c r="B37" s="76" t="s">
        <v>65</v>
      </c>
      <c r="C37" s="26" t="s">
        <v>61</v>
      </c>
    </row>
    <row r="38" spans="2:3" x14ac:dyDescent="0.25">
      <c r="B38" s="76" t="s">
        <v>65</v>
      </c>
      <c r="C38" s="26" t="s">
        <v>62</v>
      </c>
    </row>
    <row r="39" spans="2:3" x14ac:dyDescent="0.25">
      <c r="B39" s="76" t="s">
        <v>65</v>
      </c>
      <c r="C39" s="26" t="s">
        <v>124</v>
      </c>
    </row>
    <row r="41" spans="2:3" x14ac:dyDescent="0.25">
      <c r="B41" s="63" t="s">
        <v>63</v>
      </c>
      <c r="C41" s="63" t="s">
        <v>64</v>
      </c>
    </row>
    <row r="42" spans="2:3" x14ac:dyDescent="0.25">
      <c r="B42" s="76" t="s">
        <v>65</v>
      </c>
      <c r="C42" s="26" t="s">
        <v>66</v>
      </c>
    </row>
    <row r="43" spans="2:3" x14ac:dyDescent="0.25">
      <c r="B43" s="76" t="s">
        <v>65</v>
      </c>
      <c r="C43" s="26" t="s">
        <v>67</v>
      </c>
    </row>
    <row r="44" spans="2:3" x14ac:dyDescent="0.25">
      <c r="B44" s="76" t="s">
        <v>65</v>
      </c>
      <c r="C44" s="26" t="s">
        <v>68</v>
      </c>
    </row>
    <row r="45" spans="2:3" x14ac:dyDescent="0.25">
      <c r="B45" s="76" t="s">
        <v>65</v>
      </c>
      <c r="C45" s="26" t="s">
        <v>69</v>
      </c>
    </row>
    <row r="46" spans="2:3" x14ac:dyDescent="0.25">
      <c r="B46" s="76" t="s">
        <v>65</v>
      </c>
      <c r="C46" s="26" t="s">
        <v>86</v>
      </c>
    </row>
    <row r="47" spans="2:3" x14ac:dyDescent="0.25">
      <c r="B47" s="76"/>
      <c r="C47" s="63" t="s">
        <v>70</v>
      </c>
    </row>
    <row r="48" spans="2:3" x14ac:dyDescent="0.25">
      <c r="B48" s="76" t="s">
        <v>65</v>
      </c>
      <c r="C48" s="26" t="s">
        <v>125</v>
      </c>
    </row>
    <row r="49" spans="2:3" x14ac:dyDescent="0.25">
      <c r="B49" s="76" t="s">
        <v>65</v>
      </c>
      <c r="C49" s="26" t="s">
        <v>151</v>
      </c>
    </row>
    <row r="50" spans="2:3" x14ac:dyDescent="0.25">
      <c r="C50" s="26" t="s">
        <v>152</v>
      </c>
    </row>
    <row r="51" spans="2:3" x14ac:dyDescent="0.25">
      <c r="C51" s="26" t="s">
        <v>126</v>
      </c>
    </row>
    <row r="52" spans="2:3" x14ac:dyDescent="0.25">
      <c r="C52" s="26" t="s">
        <v>127</v>
      </c>
    </row>
    <row r="53" spans="2:3" x14ac:dyDescent="0.25">
      <c r="B53" s="63" t="s">
        <v>76</v>
      </c>
      <c r="C53" s="26" t="s">
        <v>153</v>
      </c>
    </row>
    <row r="54" spans="2:3" x14ac:dyDescent="0.25">
      <c r="C54" s="26" t="s">
        <v>128</v>
      </c>
    </row>
    <row r="55" spans="2:3" x14ac:dyDescent="0.25">
      <c r="C55" s="26" t="s">
        <v>129</v>
      </c>
    </row>
    <row r="56" spans="2:3" x14ac:dyDescent="0.25">
      <c r="B56" s="63" t="s">
        <v>76</v>
      </c>
      <c r="C56" s="26" t="s">
        <v>95</v>
      </c>
    </row>
    <row r="58" spans="2:3" x14ac:dyDescent="0.25">
      <c r="B58" s="63" t="s">
        <v>96</v>
      </c>
      <c r="C58" s="26" t="s">
        <v>71</v>
      </c>
    </row>
    <row r="59" spans="2:3" x14ac:dyDescent="0.25">
      <c r="C59" s="26" t="s">
        <v>72</v>
      </c>
    </row>
    <row r="64" spans="2:3" x14ac:dyDescent="0.25">
      <c r="B64" s="26" t="s">
        <v>144</v>
      </c>
    </row>
    <row r="65" spans="2:2" x14ac:dyDescent="0.25">
      <c r="B65" s="26" t="s">
        <v>105</v>
      </c>
    </row>
    <row r="66" spans="2:2" x14ac:dyDescent="0.25">
      <c r="B66" s="75" t="s">
        <v>54</v>
      </c>
    </row>
  </sheetData>
  <sheetProtection algorithmName="SHA-512" hashValue="fndlcN3Wkq9HG3FNcdAM74GBAwo+YQABZ3LuS84Wl/fAmlzO4iiT/KrN0Gt0Wbo+L7Gp6G3ulPQIbfctWll5lA==" saltValue="Vu+MTckF6dvYbWphKa3u/A==" spinCount="100000" sheet="1" objects="1" scenarios="1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B1:AS52"/>
  <sheetViews>
    <sheetView showGridLines="0" tabSelected="1" zoomScale="110" zoomScaleNormal="110" workbookViewId="0">
      <selection activeCell="K7" sqref="K7"/>
    </sheetView>
  </sheetViews>
  <sheetFormatPr baseColWidth="10" defaultRowHeight="15" x14ac:dyDescent="0.25"/>
  <cols>
    <col min="1" max="1" width="4.7109375" customWidth="1"/>
    <col min="2" max="2" width="1.28515625" style="26" customWidth="1"/>
    <col min="3" max="3" width="6.28515625" style="26" customWidth="1"/>
    <col min="4" max="4" width="3.7109375" style="26" customWidth="1"/>
    <col min="5" max="5" width="13.140625" style="26" customWidth="1"/>
    <col min="6" max="6" width="3.7109375" style="26" customWidth="1"/>
    <col min="7" max="7" width="2.7109375" style="26" customWidth="1"/>
    <col min="8" max="8" width="4" style="26" customWidth="1"/>
    <col min="9" max="9" width="0.42578125" style="26" customWidth="1"/>
    <col min="10" max="10" width="3.42578125" style="26" customWidth="1"/>
    <col min="11" max="27" width="4.42578125" style="26" customWidth="1"/>
    <col min="28" max="37" width="4.7109375" style="26" customWidth="1"/>
    <col min="38" max="45" width="4.7109375" customWidth="1"/>
    <col min="46" max="46" width="4.42578125" customWidth="1"/>
    <col min="258" max="258" width="1.85546875" customWidth="1"/>
    <col min="259" max="259" width="4.28515625" customWidth="1"/>
    <col min="260" max="260" width="3.7109375" customWidth="1"/>
    <col min="261" max="261" width="9.42578125" customWidth="1"/>
    <col min="262" max="262" width="3.7109375" customWidth="1"/>
    <col min="263" max="263" width="2.7109375" customWidth="1"/>
    <col min="264" max="264" width="1.5703125" customWidth="1"/>
    <col min="265" max="265" width="1.85546875" customWidth="1"/>
    <col min="266" max="266" width="2.42578125" customWidth="1"/>
    <col min="267" max="283" width="4.42578125" customWidth="1"/>
    <col min="284" max="301" width="4.7109375" customWidth="1"/>
    <col min="302" max="302" width="4.42578125" customWidth="1"/>
    <col min="514" max="514" width="1.85546875" customWidth="1"/>
    <col min="515" max="515" width="4.28515625" customWidth="1"/>
    <col min="516" max="516" width="3.7109375" customWidth="1"/>
    <col min="517" max="517" width="9.42578125" customWidth="1"/>
    <col min="518" max="518" width="3.7109375" customWidth="1"/>
    <col min="519" max="519" width="2.7109375" customWidth="1"/>
    <col min="520" max="520" width="1.5703125" customWidth="1"/>
    <col min="521" max="521" width="1.85546875" customWidth="1"/>
    <col min="522" max="522" width="2.42578125" customWidth="1"/>
    <col min="523" max="539" width="4.42578125" customWidth="1"/>
    <col min="540" max="557" width="4.7109375" customWidth="1"/>
    <col min="558" max="558" width="4.42578125" customWidth="1"/>
    <col min="770" max="770" width="1.85546875" customWidth="1"/>
    <col min="771" max="771" width="4.28515625" customWidth="1"/>
    <col min="772" max="772" width="3.7109375" customWidth="1"/>
    <col min="773" max="773" width="9.42578125" customWidth="1"/>
    <col min="774" max="774" width="3.7109375" customWidth="1"/>
    <col min="775" max="775" width="2.7109375" customWidth="1"/>
    <col min="776" max="776" width="1.5703125" customWidth="1"/>
    <col min="777" max="777" width="1.85546875" customWidth="1"/>
    <col min="778" max="778" width="2.42578125" customWidth="1"/>
    <col min="779" max="795" width="4.42578125" customWidth="1"/>
    <col min="796" max="813" width="4.7109375" customWidth="1"/>
    <col min="814" max="814" width="4.42578125" customWidth="1"/>
    <col min="1026" max="1026" width="1.85546875" customWidth="1"/>
    <col min="1027" max="1027" width="4.28515625" customWidth="1"/>
    <col min="1028" max="1028" width="3.7109375" customWidth="1"/>
    <col min="1029" max="1029" width="9.42578125" customWidth="1"/>
    <col min="1030" max="1030" width="3.7109375" customWidth="1"/>
    <col min="1031" max="1031" width="2.7109375" customWidth="1"/>
    <col min="1032" max="1032" width="1.5703125" customWidth="1"/>
    <col min="1033" max="1033" width="1.85546875" customWidth="1"/>
    <col min="1034" max="1034" width="2.42578125" customWidth="1"/>
    <col min="1035" max="1051" width="4.42578125" customWidth="1"/>
    <col min="1052" max="1069" width="4.7109375" customWidth="1"/>
    <col min="1070" max="1070" width="4.42578125" customWidth="1"/>
    <col min="1282" max="1282" width="1.85546875" customWidth="1"/>
    <col min="1283" max="1283" width="4.28515625" customWidth="1"/>
    <col min="1284" max="1284" width="3.7109375" customWidth="1"/>
    <col min="1285" max="1285" width="9.42578125" customWidth="1"/>
    <col min="1286" max="1286" width="3.7109375" customWidth="1"/>
    <col min="1287" max="1287" width="2.7109375" customWidth="1"/>
    <col min="1288" max="1288" width="1.5703125" customWidth="1"/>
    <col min="1289" max="1289" width="1.85546875" customWidth="1"/>
    <col min="1290" max="1290" width="2.42578125" customWidth="1"/>
    <col min="1291" max="1307" width="4.42578125" customWidth="1"/>
    <col min="1308" max="1325" width="4.7109375" customWidth="1"/>
    <col min="1326" max="1326" width="4.42578125" customWidth="1"/>
    <col min="1538" max="1538" width="1.85546875" customWidth="1"/>
    <col min="1539" max="1539" width="4.28515625" customWidth="1"/>
    <col min="1540" max="1540" width="3.7109375" customWidth="1"/>
    <col min="1541" max="1541" width="9.42578125" customWidth="1"/>
    <col min="1542" max="1542" width="3.7109375" customWidth="1"/>
    <col min="1543" max="1543" width="2.7109375" customWidth="1"/>
    <col min="1544" max="1544" width="1.5703125" customWidth="1"/>
    <col min="1545" max="1545" width="1.85546875" customWidth="1"/>
    <col min="1546" max="1546" width="2.42578125" customWidth="1"/>
    <col min="1547" max="1563" width="4.42578125" customWidth="1"/>
    <col min="1564" max="1581" width="4.7109375" customWidth="1"/>
    <col min="1582" max="1582" width="4.42578125" customWidth="1"/>
    <col min="1794" max="1794" width="1.85546875" customWidth="1"/>
    <col min="1795" max="1795" width="4.28515625" customWidth="1"/>
    <col min="1796" max="1796" width="3.7109375" customWidth="1"/>
    <col min="1797" max="1797" width="9.42578125" customWidth="1"/>
    <col min="1798" max="1798" width="3.7109375" customWidth="1"/>
    <col min="1799" max="1799" width="2.7109375" customWidth="1"/>
    <col min="1800" max="1800" width="1.5703125" customWidth="1"/>
    <col min="1801" max="1801" width="1.85546875" customWidth="1"/>
    <col min="1802" max="1802" width="2.42578125" customWidth="1"/>
    <col min="1803" max="1819" width="4.42578125" customWidth="1"/>
    <col min="1820" max="1837" width="4.7109375" customWidth="1"/>
    <col min="1838" max="1838" width="4.42578125" customWidth="1"/>
    <col min="2050" max="2050" width="1.85546875" customWidth="1"/>
    <col min="2051" max="2051" width="4.28515625" customWidth="1"/>
    <col min="2052" max="2052" width="3.7109375" customWidth="1"/>
    <col min="2053" max="2053" width="9.42578125" customWidth="1"/>
    <col min="2054" max="2054" width="3.7109375" customWidth="1"/>
    <col min="2055" max="2055" width="2.7109375" customWidth="1"/>
    <col min="2056" max="2056" width="1.5703125" customWidth="1"/>
    <col min="2057" max="2057" width="1.85546875" customWidth="1"/>
    <col min="2058" max="2058" width="2.42578125" customWidth="1"/>
    <col min="2059" max="2075" width="4.42578125" customWidth="1"/>
    <col min="2076" max="2093" width="4.7109375" customWidth="1"/>
    <col min="2094" max="2094" width="4.42578125" customWidth="1"/>
    <col min="2306" max="2306" width="1.85546875" customWidth="1"/>
    <col min="2307" max="2307" width="4.28515625" customWidth="1"/>
    <col min="2308" max="2308" width="3.7109375" customWidth="1"/>
    <col min="2309" max="2309" width="9.42578125" customWidth="1"/>
    <col min="2310" max="2310" width="3.7109375" customWidth="1"/>
    <col min="2311" max="2311" width="2.7109375" customWidth="1"/>
    <col min="2312" max="2312" width="1.5703125" customWidth="1"/>
    <col min="2313" max="2313" width="1.85546875" customWidth="1"/>
    <col min="2314" max="2314" width="2.42578125" customWidth="1"/>
    <col min="2315" max="2331" width="4.42578125" customWidth="1"/>
    <col min="2332" max="2349" width="4.7109375" customWidth="1"/>
    <col min="2350" max="2350" width="4.42578125" customWidth="1"/>
    <col min="2562" max="2562" width="1.85546875" customWidth="1"/>
    <col min="2563" max="2563" width="4.28515625" customWidth="1"/>
    <col min="2564" max="2564" width="3.7109375" customWidth="1"/>
    <col min="2565" max="2565" width="9.42578125" customWidth="1"/>
    <col min="2566" max="2566" width="3.7109375" customWidth="1"/>
    <col min="2567" max="2567" width="2.7109375" customWidth="1"/>
    <col min="2568" max="2568" width="1.5703125" customWidth="1"/>
    <col min="2569" max="2569" width="1.85546875" customWidth="1"/>
    <col min="2570" max="2570" width="2.42578125" customWidth="1"/>
    <col min="2571" max="2587" width="4.42578125" customWidth="1"/>
    <col min="2588" max="2605" width="4.7109375" customWidth="1"/>
    <col min="2606" max="2606" width="4.42578125" customWidth="1"/>
    <col min="2818" max="2818" width="1.85546875" customWidth="1"/>
    <col min="2819" max="2819" width="4.28515625" customWidth="1"/>
    <col min="2820" max="2820" width="3.7109375" customWidth="1"/>
    <col min="2821" max="2821" width="9.42578125" customWidth="1"/>
    <col min="2822" max="2822" width="3.7109375" customWidth="1"/>
    <col min="2823" max="2823" width="2.7109375" customWidth="1"/>
    <col min="2824" max="2824" width="1.5703125" customWidth="1"/>
    <col min="2825" max="2825" width="1.85546875" customWidth="1"/>
    <col min="2826" max="2826" width="2.42578125" customWidth="1"/>
    <col min="2827" max="2843" width="4.42578125" customWidth="1"/>
    <col min="2844" max="2861" width="4.7109375" customWidth="1"/>
    <col min="2862" max="2862" width="4.42578125" customWidth="1"/>
    <col min="3074" max="3074" width="1.85546875" customWidth="1"/>
    <col min="3075" max="3075" width="4.28515625" customWidth="1"/>
    <col min="3076" max="3076" width="3.7109375" customWidth="1"/>
    <col min="3077" max="3077" width="9.42578125" customWidth="1"/>
    <col min="3078" max="3078" width="3.7109375" customWidth="1"/>
    <col min="3079" max="3079" width="2.7109375" customWidth="1"/>
    <col min="3080" max="3080" width="1.5703125" customWidth="1"/>
    <col min="3081" max="3081" width="1.85546875" customWidth="1"/>
    <col min="3082" max="3082" width="2.42578125" customWidth="1"/>
    <col min="3083" max="3099" width="4.42578125" customWidth="1"/>
    <col min="3100" max="3117" width="4.7109375" customWidth="1"/>
    <col min="3118" max="3118" width="4.42578125" customWidth="1"/>
    <col min="3330" max="3330" width="1.85546875" customWidth="1"/>
    <col min="3331" max="3331" width="4.28515625" customWidth="1"/>
    <col min="3332" max="3332" width="3.7109375" customWidth="1"/>
    <col min="3333" max="3333" width="9.42578125" customWidth="1"/>
    <col min="3334" max="3334" width="3.7109375" customWidth="1"/>
    <col min="3335" max="3335" width="2.7109375" customWidth="1"/>
    <col min="3336" max="3336" width="1.5703125" customWidth="1"/>
    <col min="3337" max="3337" width="1.85546875" customWidth="1"/>
    <col min="3338" max="3338" width="2.42578125" customWidth="1"/>
    <col min="3339" max="3355" width="4.42578125" customWidth="1"/>
    <col min="3356" max="3373" width="4.7109375" customWidth="1"/>
    <col min="3374" max="3374" width="4.42578125" customWidth="1"/>
    <col min="3586" max="3586" width="1.85546875" customWidth="1"/>
    <col min="3587" max="3587" width="4.28515625" customWidth="1"/>
    <col min="3588" max="3588" width="3.7109375" customWidth="1"/>
    <col min="3589" max="3589" width="9.42578125" customWidth="1"/>
    <col min="3590" max="3590" width="3.7109375" customWidth="1"/>
    <col min="3591" max="3591" width="2.7109375" customWidth="1"/>
    <col min="3592" max="3592" width="1.5703125" customWidth="1"/>
    <col min="3593" max="3593" width="1.85546875" customWidth="1"/>
    <col min="3594" max="3594" width="2.42578125" customWidth="1"/>
    <col min="3595" max="3611" width="4.42578125" customWidth="1"/>
    <col min="3612" max="3629" width="4.7109375" customWidth="1"/>
    <col min="3630" max="3630" width="4.42578125" customWidth="1"/>
    <col min="3842" max="3842" width="1.85546875" customWidth="1"/>
    <col min="3843" max="3843" width="4.28515625" customWidth="1"/>
    <col min="3844" max="3844" width="3.7109375" customWidth="1"/>
    <col min="3845" max="3845" width="9.42578125" customWidth="1"/>
    <col min="3846" max="3846" width="3.7109375" customWidth="1"/>
    <col min="3847" max="3847" width="2.7109375" customWidth="1"/>
    <col min="3848" max="3848" width="1.5703125" customWidth="1"/>
    <col min="3849" max="3849" width="1.85546875" customWidth="1"/>
    <col min="3850" max="3850" width="2.42578125" customWidth="1"/>
    <col min="3851" max="3867" width="4.42578125" customWidth="1"/>
    <col min="3868" max="3885" width="4.7109375" customWidth="1"/>
    <col min="3886" max="3886" width="4.42578125" customWidth="1"/>
    <col min="4098" max="4098" width="1.85546875" customWidth="1"/>
    <col min="4099" max="4099" width="4.28515625" customWidth="1"/>
    <col min="4100" max="4100" width="3.7109375" customWidth="1"/>
    <col min="4101" max="4101" width="9.42578125" customWidth="1"/>
    <col min="4102" max="4102" width="3.7109375" customWidth="1"/>
    <col min="4103" max="4103" width="2.7109375" customWidth="1"/>
    <col min="4104" max="4104" width="1.5703125" customWidth="1"/>
    <col min="4105" max="4105" width="1.85546875" customWidth="1"/>
    <col min="4106" max="4106" width="2.42578125" customWidth="1"/>
    <col min="4107" max="4123" width="4.42578125" customWidth="1"/>
    <col min="4124" max="4141" width="4.7109375" customWidth="1"/>
    <col min="4142" max="4142" width="4.42578125" customWidth="1"/>
    <col min="4354" max="4354" width="1.85546875" customWidth="1"/>
    <col min="4355" max="4355" width="4.28515625" customWidth="1"/>
    <col min="4356" max="4356" width="3.7109375" customWidth="1"/>
    <col min="4357" max="4357" width="9.42578125" customWidth="1"/>
    <col min="4358" max="4358" width="3.7109375" customWidth="1"/>
    <col min="4359" max="4359" width="2.7109375" customWidth="1"/>
    <col min="4360" max="4360" width="1.5703125" customWidth="1"/>
    <col min="4361" max="4361" width="1.85546875" customWidth="1"/>
    <col min="4362" max="4362" width="2.42578125" customWidth="1"/>
    <col min="4363" max="4379" width="4.42578125" customWidth="1"/>
    <col min="4380" max="4397" width="4.7109375" customWidth="1"/>
    <col min="4398" max="4398" width="4.42578125" customWidth="1"/>
    <col min="4610" max="4610" width="1.85546875" customWidth="1"/>
    <col min="4611" max="4611" width="4.28515625" customWidth="1"/>
    <col min="4612" max="4612" width="3.7109375" customWidth="1"/>
    <col min="4613" max="4613" width="9.42578125" customWidth="1"/>
    <col min="4614" max="4614" width="3.7109375" customWidth="1"/>
    <col min="4615" max="4615" width="2.7109375" customWidth="1"/>
    <col min="4616" max="4616" width="1.5703125" customWidth="1"/>
    <col min="4617" max="4617" width="1.85546875" customWidth="1"/>
    <col min="4618" max="4618" width="2.42578125" customWidth="1"/>
    <col min="4619" max="4635" width="4.42578125" customWidth="1"/>
    <col min="4636" max="4653" width="4.7109375" customWidth="1"/>
    <col min="4654" max="4654" width="4.42578125" customWidth="1"/>
    <col min="4866" max="4866" width="1.85546875" customWidth="1"/>
    <col min="4867" max="4867" width="4.28515625" customWidth="1"/>
    <col min="4868" max="4868" width="3.7109375" customWidth="1"/>
    <col min="4869" max="4869" width="9.42578125" customWidth="1"/>
    <col min="4870" max="4870" width="3.7109375" customWidth="1"/>
    <col min="4871" max="4871" width="2.7109375" customWidth="1"/>
    <col min="4872" max="4872" width="1.5703125" customWidth="1"/>
    <col min="4873" max="4873" width="1.85546875" customWidth="1"/>
    <col min="4874" max="4874" width="2.42578125" customWidth="1"/>
    <col min="4875" max="4891" width="4.42578125" customWidth="1"/>
    <col min="4892" max="4909" width="4.7109375" customWidth="1"/>
    <col min="4910" max="4910" width="4.42578125" customWidth="1"/>
    <col min="5122" max="5122" width="1.85546875" customWidth="1"/>
    <col min="5123" max="5123" width="4.28515625" customWidth="1"/>
    <col min="5124" max="5124" width="3.7109375" customWidth="1"/>
    <col min="5125" max="5125" width="9.42578125" customWidth="1"/>
    <col min="5126" max="5126" width="3.7109375" customWidth="1"/>
    <col min="5127" max="5127" width="2.7109375" customWidth="1"/>
    <col min="5128" max="5128" width="1.5703125" customWidth="1"/>
    <col min="5129" max="5129" width="1.85546875" customWidth="1"/>
    <col min="5130" max="5130" width="2.42578125" customWidth="1"/>
    <col min="5131" max="5147" width="4.42578125" customWidth="1"/>
    <col min="5148" max="5165" width="4.7109375" customWidth="1"/>
    <col min="5166" max="5166" width="4.42578125" customWidth="1"/>
    <col min="5378" max="5378" width="1.85546875" customWidth="1"/>
    <col min="5379" max="5379" width="4.28515625" customWidth="1"/>
    <col min="5380" max="5380" width="3.7109375" customWidth="1"/>
    <col min="5381" max="5381" width="9.42578125" customWidth="1"/>
    <col min="5382" max="5382" width="3.7109375" customWidth="1"/>
    <col min="5383" max="5383" width="2.7109375" customWidth="1"/>
    <col min="5384" max="5384" width="1.5703125" customWidth="1"/>
    <col min="5385" max="5385" width="1.85546875" customWidth="1"/>
    <col min="5386" max="5386" width="2.42578125" customWidth="1"/>
    <col min="5387" max="5403" width="4.42578125" customWidth="1"/>
    <col min="5404" max="5421" width="4.7109375" customWidth="1"/>
    <col min="5422" max="5422" width="4.42578125" customWidth="1"/>
    <col min="5634" max="5634" width="1.85546875" customWidth="1"/>
    <col min="5635" max="5635" width="4.28515625" customWidth="1"/>
    <col min="5636" max="5636" width="3.7109375" customWidth="1"/>
    <col min="5637" max="5637" width="9.42578125" customWidth="1"/>
    <col min="5638" max="5638" width="3.7109375" customWidth="1"/>
    <col min="5639" max="5639" width="2.7109375" customWidth="1"/>
    <col min="5640" max="5640" width="1.5703125" customWidth="1"/>
    <col min="5641" max="5641" width="1.85546875" customWidth="1"/>
    <col min="5642" max="5642" width="2.42578125" customWidth="1"/>
    <col min="5643" max="5659" width="4.42578125" customWidth="1"/>
    <col min="5660" max="5677" width="4.7109375" customWidth="1"/>
    <col min="5678" max="5678" width="4.42578125" customWidth="1"/>
    <col min="5890" max="5890" width="1.85546875" customWidth="1"/>
    <col min="5891" max="5891" width="4.28515625" customWidth="1"/>
    <col min="5892" max="5892" width="3.7109375" customWidth="1"/>
    <col min="5893" max="5893" width="9.42578125" customWidth="1"/>
    <col min="5894" max="5894" width="3.7109375" customWidth="1"/>
    <col min="5895" max="5895" width="2.7109375" customWidth="1"/>
    <col min="5896" max="5896" width="1.5703125" customWidth="1"/>
    <col min="5897" max="5897" width="1.85546875" customWidth="1"/>
    <col min="5898" max="5898" width="2.42578125" customWidth="1"/>
    <col min="5899" max="5915" width="4.42578125" customWidth="1"/>
    <col min="5916" max="5933" width="4.7109375" customWidth="1"/>
    <col min="5934" max="5934" width="4.42578125" customWidth="1"/>
    <col min="6146" max="6146" width="1.85546875" customWidth="1"/>
    <col min="6147" max="6147" width="4.28515625" customWidth="1"/>
    <col min="6148" max="6148" width="3.7109375" customWidth="1"/>
    <col min="6149" max="6149" width="9.42578125" customWidth="1"/>
    <col min="6150" max="6150" width="3.7109375" customWidth="1"/>
    <col min="6151" max="6151" width="2.7109375" customWidth="1"/>
    <col min="6152" max="6152" width="1.5703125" customWidth="1"/>
    <col min="6153" max="6153" width="1.85546875" customWidth="1"/>
    <col min="6154" max="6154" width="2.42578125" customWidth="1"/>
    <col min="6155" max="6171" width="4.42578125" customWidth="1"/>
    <col min="6172" max="6189" width="4.7109375" customWidth="1"/>
    <col min="6190" max="6190" width="4.42578125" customWidth="1"/>
    <col min="6402" max="6402" width="1.85546875" customWidth="1"/>
    <col min="6403" max="6403" width="4.28515625" customWidth="1"/>
    <col min="6404" max="6404" width="3.7109375" customWidth="1"/>
    <col min="6405" max="6405" width="9.42578125" customWidth="1"/>
    <col min="6406" max="6406" width="3.7109375" customWidth="1"/>
    <col min="6407" max="6407" width="2.7109375" customWidth="1"/>
    <col min="6408" max="6408" width="1.5703125" customWidth="1"/>
    <col min="6409" max="6409" width="1.85546875" customWidth="1"/>
    <col min="6410" max="6410" width="2.42578125" customWidth="1"/>
    <col min="6411" max="6427" width="4.42578125" customWidth="1"/>
    <col min="6428" max="6445" width="4.7109375" customWidth="1"/>
    <col min="6446" max="6446" width="4.42578125" customWidth="1"/>
    <col min="6658" max="6658" width="1.85546875" customWidth="1"/>
    <col min="6659" max="6659" width="4.28515625" customWidth="1"/>
    <col min="6660" max="6660" width="3.7109375" customWidth="1"/>
    <col min="6661" max="6661" width="9.42578125" customWidth="1"/>
    <col min="6662" max="6662" width="3.7109375" customWidth="1"/>
    <col min="6663" max="6663" width="2.7109375" customWidth="1"/>
    <col min="6664" max="6664" width="1.5703125" customWidth="1"/>
    <col min="6665" max="6665" width="1.85546875" customWidth="1"/>
    <col min="6666" max="6666" width="2.42578125" customWidth="1"/>
    <col min="6667" max="6683" width="4.42578125" customWidth="1"/>
    <col min="6684" max="6701" width="4.7109375" customWidth="1"/>
    <col min="6702" max="6702" width="4.42578125" customWidth="1"/>
    <col min="6914" max="6914" width="1.85546875" customWidth="1"/>
    <col min="6915" max="6915" width="4.28515625" customWidth="1"/>
    <col min="6916" max="6916" width="3.7109375" customWidth="1"/>
    <col min="6917" max="6917" width="9.42578125" customWidth="1"/>
    <col min="6918" max="6918" width="3.7109375" customWidth="1"/>
    <col min="6919" max="6919" width="2.7109375" customWidth="1"/>
    <col min="6920" max="6920" width="1.5703125" customWidth="1"/>
    <col min="6921" max="6921" width="1.85546875" customWidth="1"/>
    <col min="6922" max="6922" width="2.42578125" customWidth="1"/>
    <col min="6923" max="6939" width="4.42578125" customWidth="1"/>
    <col min="6940" max="6957" width="4.7109375" customWidth="1"/>
    <col min="6958" max="6958" width="4.42578125" customWidth="1"/>
    <col min="7170" max="7170" width="1.85546875" customWidth="1"/>
    <col min="7171" max="7171" width="4.28515625" customWidth="1"/>
    <col min="7172" max="7172" width="3.7109375" customWidth="1"/>
    <col min="7173" max="7173" width="9.42578125" customWidth="1"/>
    <col min="7174" max="7174" width="3.7109375" customWidth="1"/>
    <col min="7175" max="7175" width="2.7109375" customWidth="1"/>
    <col min="7176" max="7176" width="1.5703125" customWidth="1"/>
    <col min="7177" max="7177" width="1.85546875" customWidth="1"/>
    <col min="7178" max="7178" width="2.42578125" customWidth="1"/>
    <col min="7179" max="7195" width="4.42578125" customWidth="1"/>
    <col min="7196" max="7213" width="4.7109375" customWidth="1"/>
    <col min="7214" max="7214" width="4.42578125" customWidth="1"/>
    <col min="7426" max="7426" width="1.85546875" customWidth="1"/>
    <col min="7427" max="7427" width="4.28515625" customWidth="1"/>
    <col min="7428" max="7428" width="3.7109375" customWidth="1"/>
    <col min="7429" max="7429" width="9.42578125" customWidth="1"/>
    <col min="7430" max="7430" width="3.7109375" customWidth="1"/>
    <col min="7431" max="7431" width="2.7109375" customWidth="1"/>
    <col min="7432" max="7432" width="1.5703125" customWidth="1"/>
    <col min="7433" max="7433" width="1.85546875" customWidth="1"/>
    <col min="7434" max="7434" width="2.42578125" customWidth="1"/>
    <col min="7435" max="7451" width="4.42578125" customWidth="1"/>
    <col min="7452" max="7469" width="4.7109375" customWidth="1"/>
    <col min="7470" max="7470" width="4.42578125" customWidth="1"/>
    <col min="7682" max="7682" width="1.85546875" customWidth="1"/>
    <col min="7683" max="7683" width="4.28515625" customWidth="1"/>
    <col min="7684" max="7684" width="3.7109375" customWidth="1"/>
    <col min="7685" max="7685" width="9.42578125" customWidth="1"/>
    <col min="7686" max="7686" width="3.7109375" customWidth="1"/>
    <col min="7687" max="7687" width="2.7109375" customWidth="1"/>
    <col min="7688" max="7688" width="1.5703125" customWidth="1"/>
    <col min="7689" max="7689" width="1.85546875" customWidth="1"/>
    <col min="7690" max="7690" width="2.42578125" customWidth="1"/>
    <col min="7691" max="7707" width="4.42578125" customWidth="1"/>
    <col min="7708" max="7725" width="4.7109375" customWidth="1"/>
    <col min="7726" max="7726" width="4.42578125" customWidth="1"/>
    <col min="7938" max="7938" width="1.85546875" customWidth="1"/>
    <col min="7939" max="7939" width="4.28515625" customWidth="1"/>
    <col min="7940" max="7940" width="3.7109375" customWidth="1"/>
    <col min="7941" max="7941" width="9.42578125" customWidth="1"/>
    <col min="7942" max="7942" width="3.7109375" customWidth="1"/>
    <col min="7943" max="7943" width="2.7109375" customWidth="1"/>
    <col min="7944" max="7944" width="1.5703125" customWidth="1"/>
    <col min="7945" max="7945" width="1.85546875" customWidth="1"/>
    <col min="7946" max="7946" width="2.42578125" customWidth="1"/>
    <col min="7947" max="7963" width="4.42578125" customWidth="1"/>
    <col min="7964" max="7981" width="4.7109375" customWidth="1"/>
    <col min="7982" max="7982" width="4.42578125" customWidth="1"/>
    <col min="8194" max="8194" width="1.85546875" customWidth="1"/>
    <col min="8195" max="8195" width="4.28515625" customWidth="1"/>
    <col min="8196" max="8196" width="3.7109375" customWidth="1"/>
    <col min="8197" max="8197" width="9.42578125" customWidth="1"/>
    <col min="8198" max="8198" width="3.7109375" customWidth="1"/>
    <col min="8199" max="8199" width="2.7109375" customWidth="1"/>
    <col min="8200" max="8200" width="1.5703125" customWidth="1"/>
    <col min="8201" max="8201" width="1.85546875" customWidth="1"/>
    <col min="8202" max="8202" width="2.42578125" customWidth="1"/>
    <col min="8203" max="8219" width="4.42578125" customWidth="1"/>
    <col min="8220" max="8237" width="4.7109375" customWidth="1"/>
    <col min="8238" max="8238" width="4.42578125" customWidth="1"/>
    <col min="8450" max="8450" width="1.85546875" customWidth="1"/>
    <col min="8451" max="8451" width="4.28515625" customWidth="1"/>
    <col min="8452" max="8452" width="3.7109375" customWidth="1"/>
    <col min="8453" max="8453" width="9.42578125" customWidth="1"/>
    <col min="8454" max="8454" width="3.7109375" customWidth="1"/>
    <col min="8455" max="8455" width="2.7109375" customWidth="1"/>
    <col min="8456" max="8456" width="1.5703125" customWidth="1"/>
    <col min="8457" max="8457" width="1.85546875" customWidth="1"/>
    <col min="8458" max="8458" width="2.42578125" customWidth="1"/>
    <col min="8459" max="8475" width="4.42578125" customWidth="1"/>
    <col min="8476" max="8493" width="4.7109375" customWidth="1"/>
    <col min="8494" max="8494" width="4.42578125" customWidth="1"/>
    <col min="8706" max="8706" width="1.85546875" customWidth="1"/>
    <col min="8707" max="8707" width="4.28515625" customWidth="1"/>
    <col min="8708" max="8708" width="3.7109375" customWidth="1"/>
    <col min="8709" max="8709" width="9.42578125" customWidth="1"/>
    <col min="8710" max="8710" width="3.7109375" customWidth="1"/>
    <col min="8711" max="8711" width="2.7109375" customWidth="1"/>
    <col min="8712" max="8712" width="1.5703125" customWidth="1"/>
    <col min="8713" max="8713" width="1.85546875" customWidth="1"/>
    <col min="8714" max="8714" width="2.42578125" customWidth="1"/>
    <col min="8715" max="8731" width="4.42578125" customWidth="1"/>
    <col min="8732" max="8749" width="4.7109375" customWidth="1"/>
    <col min="8750" max="8750" width="4.42578125" customWidth="1"/>
    <col min="8962" max="8962" width="1.85546875" customWidth="1"/>
    <col min="8963" max="8963" width="4.28515625" customWidth="1"/>
    <col min="8964" max="8964" width="3.7109375" customWidth="1"/>
    <col min="8965" max="8965" width="9.42578125" customWidth="1"/>
    <col min="8966" max="8966" width="3.7109375" customWidth="1"/>
    <col min="8967" max="8967" width="2.7109375" customWidth="1"/>
    <col min="8968" max="8968" width="1.5703125" customWidth="1"/>
    <col min="8969" max="8969" width="1.85546875" customWidth="1"/>
    <col min="8970" max="8970" width="2.42578125" customWidth="1"/>
    <col min="8971" max="8987" width="4.42578125" customWidth="1"/>
    <col min="8988" max="9005" width="4.7109375" customWidth="1"/>
    <col min="9006" max="9006" width="4.42578125" customWidth="1"/>
    <col min="9218" max="9218" width="1.85546875" customWidth="1"/>
    <col min="9219" max="9219" width="4.28515625" customWidth="1"/>
    <col min="9220" max="9220" width="3.7109375" customWidth="1"/>
    <col min="9221" max="9221" width="9.42578125" customWidth="1"/>
    <col min="9222" max="9222" width="3.7109375" customWidth="1"/>
    <col min="9223" max="9223" width="2.7109375" customWidth="1"/>
    <col min="9224" max="9224" width="1.5703125" customWidth="1"/>
    <col min="9225" max="9225" width="1.85546875" customWidth="1"/>
    <col min="9226" max="9226" width="2.42578125" customWidth="1"/>
    <col min="9227" max="9243" width="4.42578125" customWidth="1"/>
    <col min="9244" max="9261" width="4.7109375" customWidth="1"/>
    <col min="9262" max="9262" width="4.42578125" customWidth="1"/>
    <col min="9474" max="9474" width="1.85546875" customWidth="1"/>
    <col min="9475" max="9475" width="4.28515625" customWidth="1"/>
    <col min="9476" max="9476" width="3.7109375" customWidth="1"/>
    <col min="9477" max="9477" width="9.42578125" customWidth="1"/>
    <col min="9478" max="9478" width="3.7109375" customWidth="1"/>
    <col min="9479" max="9479" width="2.7109375" customWidth="1"/>
    <col min="9480" max="9480" width="1.5703125" customWidth="1"/>
    <col min="9481" max="9481" width="1.85546875" customWidth="1"/>
    <col min="9482" max="9482" width="2.42578125" customWidth="1"/>
    <col min="9483" max="9499" width="4.42578125" customWidth="1"/>
    <col min="9500" max="9517" width="4.7109375" customWidth="1"/>
    <col min="9518" max="9518" width="4.42578125" customWidth="1"/>
    <col min="9730" max="9730" width="1.85546875" customWidth="1"/>
    <col min="9731" max="9731" width="4.28515625" customWidth="1"/>
    <col min="9732" max="9732" width="3.7109375" customWidth="1"/>
    <col min="9733" max="9733" width="9.42578125" customWidth="1"/>
    <col min="9734" max="9734" width="3.7109375" customWidth="1"/>
    <col min="9735" max="9735" width="2.7109375" customWidth="1"/>
    <col min="9736" max="9736" width="1.5703125" customWidth="1"/>
    <col min="9737" max="9737" width="1.85546875" customWidth="1"/>
    <col min="9738" max="9738" width="2.42578125" customWidth="1"/>
    <col min="9739" max="9755" width="4.42578125" customWidth="1"/>
    <col min="9756" max="9773" width="4.7109375" customWidth="1"/>
    <col min="9774" max="9774" width="4.42578125" customWidth="1"/>
    <col min="9986" max="9986" width="1.85546875" customWidth="1"/>
    <col min="9987" max="9987" width="4.28515625" customWidth="1"/>
    <col min="9988" max="9988" width="3.7109375" customWidth="1"/>
    <col min="9989" max="9989" width="9.42578125" customWidth="1"/>
    <col min="9990" max="9990" width="3.7109375" customWidth="1"/>
    <col min="9991" max="9991" width="2.7109375" customWidth="1"/>
    <col min="9992" max="9992" width="1.5703125" customWidth="1"/>
    <col min="9993" max="9993" width="1.85546875" customWidth="1"/>
    <col min="9994" max="9994" width="2.42578125" customWidth="1"/>
    <col min="9995" max="10011" width="4.42578125" customWidth="1"/>
    <col min="10012" max="10029" width="4.7109375" customWidth="1"/>
    <col min="10030" max="10030" width="4.42578125" customWidth="1"/>
    <col min="10242" max="10242" width="1.85546875" customWidth="1"/>
    <col min="10243" max="10243" width="4.28515625" customWidth="1"/>
    <col min="10244" max="10244" width="3.7109375" customWidth="1"/>
    <col min="10245" max="10245" width="9.42578125" customWidth="1"/>
    <col min="10246" max="10246" width="3.7109375" customWidth="1"/>
    <col min="10247" max="10247" width="2.7109375" customWidth="1"/>
    <col min="10248" max="10248" width="1.5703125" customWidth="1"/>
    <col min="10249" max="10249" width="1.85546875" customWidth="1"/>
    <col min="10250" max="10250" width="2.42578125" customWidth="1"/>
    <col min="10251" max="10267" width="4.42578125" customWidth="1"/>
    <col min="10268" max="10285" width="4.7109375" customWidth="1"/>
    <col min="10286" max="10286" width="4.42578125" customWidth="1"/>
    <col min="10498" max="10498" width="1.85546875" customWidth="1"/>
    <col min="10499" max="10499" width="4.28515625" customWidth="1"/>
    <col min="10500" max="10500" width="3.7109375" customWidth="1"/>
    <col min="10501" max="10501" width="9.42578125" customWidth="1"/>
    <col min="10502" max="10502" width="3.7109375" customWidth="1"/>
    <col min="10503" max="10503" width="2.7109375" customWidth="1"/>
    <col min="10504" max="10504" width="1.5703125" customWidth="1"/>
    <col min="10505" max="10505" width="1.85546875" customWidth="1"/>
    <col min="10506" max="10506" width="2.42578125" customWidth="1"/>
    <col min="10507" max="10523" width="4.42578125" customWidth="1"/>
    <col min="10524" max="10541" width="4.7109375" customWidth="1"/>
    <col min="10542" max="10542" width="4.42578125" customWidth="1"/>
    <col min="10754" max="10754" width="1.85546875" customWidth="1"/>
    <col min="10755" max="10755" width="4.28515625" customWidth="1"/>
    <col min="10756" max="10756" width="3.7109375" customWidth="1"/>
    <col min="10757" max="10757" width="9.42578125" customWidth="1"/>
    <col min="10758" max="10758" width="3.7109375" customWidth="1"/>
    <col min="10759" max="10759" width="2.7109375" customWidth="1"/>
    <col min="10760" max="10760" width="1.5703125" customWidth="1"/>
    <col min="10761" max="10761" width="1.85546875" customWidth="1"/>
    <col min="10762" max="10762" width="2.42578125" customWidth="1"/>
    <col min="10763" max="10779" width="4.42578125" customWidth="1"/>
    <col min="10780" max="10797" width="4.7109375" customWidth="1"/>
    <col min="10798" max="10798" width="4.42578125" customWidth="1"/>
    <col min="11010" max="11010" width="1.85546875" customWidth="1"/>
    <col min="11011" max="11011" width="4.28515625" customWidth="1"/>
    <col min="11012" max="11012" width="3.7109375" customWidth="1"/>
    <col min="11013" max="11013" width="9.42578125" customWidth="1"/>
    <col min="11014" max="11014" width="3.7109375" customWidth="1"/>
    <col min="11015" max="11015" width="2.7109375" customWidth="1"/>
    <col min="11016" max="11016" width="1.5703125" customWidth="1"/>
    <col min="11017" max="11017" width="1.85546875" customWidth="1"/>
    <col min="11018" max="11018" width="2.42578125" customWidth="1"/>
    <col min="11019" max="11035" width="4.42578125" customWidth="1"/>
    <col min="11036" max="11053" width="4.7109375" customWidth="1"/>
    <col min="11054" max="11054" width="4.42578125" customWidth="1"/>
    <col min="11266" max="11266" width="1.85546875" customWidth="1"/>
    <col min="11267" max="11267" width="4.28515625" customWidth="1"/>
    <col min="11268" max="11268" width="3.7109375" customWidth="1"/>
    <col min="11269" max="11269" width="9.42578125" customWidth="1"/>
    <col min="11270" max="11270" width="3.7109375" customWidth="1"/>
    <col min="11271" max="11271" width="2.7109375" customWidth="1"/>
    <col min="11272" max="11272" width="1.5703125" customWidth="1"/>
    <col min="11273" max="11273" width="1.85546875" customWidth="1"/>
    <col min="11274" max="11274" width="2.42578125" customWidth="1"/>
    <col min="11275" max="11291" width="4.42578125" customWidth="1"/>
    <col min="11292" max="11309" width="4.7109375" customWidth="1"/>
    <col min="11310" max="11310" width="4.42578125" customWidth="1"/>
    <col min="11522" max="11522" width="1.85546875" customWidth="1"/>
    <col min="11523" max="11523" width="4.28515625" customWidth="1"/>
    <col min="11524" max="11524" width="3.7109375" customWidth="1"/>
    <col min="11525" max="11525" width="9.42578125" customWidth="1"/>
    <col min="11526" max="11526" width="3.7109375" customWidth="1"/>
    <col min="11527" max="11527" width="2.7109375" customWidth="1"/>
    <col min="11528" max="11528" width="1.5703125" customWidth="1"/>
    <col min="11529" max="11529" width="1.85546875" customWidth="1"/>
    <col min="11530" max="11530" width="2.42578125" customWidth="1"/>
    <col min="11531" max="11547" width="4.42578125" customWidth="1"/>
    <col min="11548" max="11565" width="4.7109375" customWidth="1"/>
    <col min="11566" max="11566" width="4.42578125" customWidth="1"/>
    <col min="11778" max="11778" width="1.85546875" customWidth="1"/>
    <col min="11779" max="11779" width="4.28515625" customWidth="1"/>
    <col min="11780" max="11780" width="3.7109375" customWidth="1"/>
    <col min="11781" max="11781" width="9.42578125" customWidth="1"/>
    <col min="11782" max="11782" width="3.7109375" customWidth="1"/>
    <col min="11783" max="11783" width="2.7109375" customWidth="1"/>
    <col min="11784" max="11784" width="1.5703125" customWidth="1"/>
    <col min="11785" max="11785" width="1.85546875" customWidth="1"/>
    <col min="11786" max="11786" width="2.42578125" customWidth="1"/>
    <col min="11787" max="11803" width="4.42578125" customWidth="1"/>
    <col min="11804" max="11821" width="4.7109375" customWidth="1"/>
    <col min="11822" max="11822" width="4.42578125" customWidth="1"/>
    <col min="12034" max="12034" width="1.85546875" customWidth="1"/>
    <col min="12035" max="12035" width="4.28515625" customWidth="1"/>
    <col min="12036" max="12036" width="3.7109375" customWidth="1"/>
    <col min="12037" max="12037" width="9.42578125" customWidth="1"/>
    <col min="12038" max="12038" width="3.7109375" customWidth="1"/>
    <col min="12039" max="12039" width="2.7109375" customWidth="1"/>
    <col min="12040" max="12040" width="1.5703125" customWidth="1"/>
    <col min="12041" max="12041" width="1.85546875" customWidth="1"/>
    <col min="12042" max="12042" width="2.42578125" customWidth="1"/>
    <col min="12043" max="12059" width="4.42578125" customWidth="1"/>
    <col min="12060" max="12077" width="4.7109375" customWidth="1"/>
    <col min="12078" max="12078" width="4.42578125" customWidth="1"/>
    <col min="12290" max="12290" width="1.85546875" customWidth="1"/>
    <col min="12291" max="12291" width="4.28515625" customWidth="1"/>
    <col min="12292" max="12292" width="3.7109375" customWidth="1"/>
    <col min="12293" max="12293" width="9.42578125" customWidth="1"/>
    <col min="12294" max="12294" width="3.7109375" customWidth="1"/>
    <col min="12295" max="12295" width="2.7109375" customWidth="1"/>
    <col min="12296" max="12296" width="1.5703125" customWidth="1"/>
    <col min="12297" max="12297" width="1.85546875" customWidth="1"/>
    <col min="12298" max="12298" width="2.42578125" customWidth="1"/>
    <col min="12299" max="12315" width="4.42578125" customWidth="1"/>
    <col min="12316" max="12333" width="4.7109375" customWidth="1"/>
    <col min="12334" max="12334" width="4.42578125" customWidth="1"/>
    <col min="12546" max="12546" width="1.85546875" customWidth="1"/>
    <col min="12547" max="12547" width="4.28515625" customWidth="1"/>
    <col min="12548" max="12548" width="3.7109375" customWidth="1"/>
    <col min="12549" max="12549" width="9.42578125" customWidth="1"/>
    <col min="12550" max="12550" width="3.7109375" customWidth="1"/>
    <col min="12551" max="12551" width="2.7109375" customWidth="1"/>
    <col min="12552" max="12552" width="1.5703125" customWidth="1"/>
    <col min="12553" max="12553" width="1.85546875" customWidth="1"/>
    <col min="12554" max="12554" width="2.42578125" customWidth="1"/>
    <col min="12555" max="12571" width="4.42578125" customWidth="1"/>
    <col min="12572" max="12589" width="4.7109375" customWidth="1"/>
    <col min="12590" max="12590" width="4.42578125" customWidth="1"/>
    <col min="12802" max="12802" width="1.85546875" customWidth="1"/>
    <col min="12803" max="12803" width="4.28515625" customWidth="1"/>
    <col min="12804" max="12804" width="3.7109375" customWidth="1"/>
    <col min="12805" max="12805" width="9.42578125" customWidth="1"/>
    <col min="12806" max="12806" width="3.7109375" customWidth="1"/>
    <col min="12807" max="12807" width="2.7109375" customWidth="1"/>
    <col min="12808" max="12808" width="1.5703125" customWidth="1"/>
    <col min="12809" max="12809" width="1.85546875" customWidth="1"/>
    <col min="12810" max="12810" width="2.42578125" customWidth="1"/>
    <col min="12811" max="12827" width="4.42578125" customWidth="1"/>
    <col min="12828" max="12845" width="4.7109375" customWidth="1"/>
    <col min="12846" max="12846" width="4.42578125" customWidth="1"/>
    <col min="13058" max="13058" width="1.85546875" customWidth="1"/>
    <col min="13059" max="13059" width="4.28515625" customWidth="1"/>
    <col min="13060" max="13060" width="3.7109375" customWidth="1"/>
    <col min="13061" max="13061" width="9.42578125" customWidth="1"/>
    <col min="13062" max="13062" width="3.7109375" customWidth="1"/>
    <col min="13063" max="13063" width="2.7109375" customWidth="1"/>
    <col min="13064" max="13064" width="1.5703125" customWidth="1"/>
    <col min="13065" max="13065" width="1.85546875" customWidth="1"/>
    <col min="13066" max="13066" width="2.42578125" customWidth="1"/>
    <col min="13067" max="13083" width="4.42578125" customWidth="1"/>
    <col min="13084" max="13101" width="4.7109375" customWidth="1"/>
    <col min="13102" max="13102" width="4.42578125" customWidth="1"/>
    <col min="13314" max="13314" width="1.85546875" customWidth="1"/>
    <col min="13315" max="13315" width="4.28515625" customWidth="1"/>
    <col min="13316" max="13316" width="3.7109375" customWidth="1"/>
    <col min="13317" max="13317" width="9.42578125" customWidth="1"/>
    <col min="13318" max="13318" width="3.7109375" customWidth="1"/>
    <col min="13319" max="13319" width="2.7109375" customWidth="1"/>
    <col min="13320" max="13320" width="1.5703125" customWidth="1"/>
    <col min="13321" max="13321" width="1.85546875" customWidth="1"/>
    <col min="13322" max="13322" width="2.42578125" customWidth="1"/>
    <col min="13323" max="13339" width="4.42578125" customWidth="1"/>
    <col min="13340" max="13357" width="4.7109375" customWidth="1"/>
    <col min="13358" max="13358" width="4.42578125" customWidth="1"/>
    <col min="13570" max="13570" width="1.85546875" customWidth="1"/>
    <col min="13571" max="13571" width="4.28515625" customWidth="1"/>
    <col min="13572" max="13572" width="3.7109375" customWidth="1"/>
    <col min="13573" max="13573" width="9.42578125" customWidth="1"/>
    <col min="13574" max="13574" width="3.7109375" customWidth="1"/>
    <col min="13575" max="13575" width="2.7109375" customWidth="1"/>
    <col min="13576" max="13576" width="1.5703125" customWidth="1"/>
    <col min="13577" max="13577" width="1.85546875" customWidth="1"/>
    <col min="13578" max="13578" width="2.42578125" customWidth="1"/>
    <col min="13579" max="13595" width="4.42578125" customWidth="1"/>
    <col min="13596" max="13613" width="4.7109375" customWidth="1"/>
    <col min="13614" max="13614" width="4.42578125" customWidth="1"/>
    <col min="13826" max="13826" width="1.85546875" customWidth="1"/>
    <col min="13827" max="13827" width="4.28515625" customWidth="1"/>
    <col min="13828" max="13828" width="3.7109375" customWidth="1"/>
    <col min="13829" max="13829" width="9.42578125" customWidth="1"/>
    <col min="13830" max="13830" width="3.7109375" customWidth="1"/>
    <col min="13831" max="13831" width="2.7109375" customWidth="1"/>
    <col min="13832" max="13832" width="1.5703125" customWidth="1"/>
    <col min="13833" max="13833" width="1.85546875" customWidth="1"/>
    <col min="13834" max="13834" width="2.42578125" customWidth="1"/>
    <col min="13835" max="13851" width="4.42578125" customWidth="1"/>
    <col min="13852" max="13869" width="4.7109375" customWidth="1"/>
    <col min="13870" max="13870" width="4.42578125" customWidth="1"/>
    <col min="14082" max="14082" width="1.85546875" customWidth="1"/>
    <col min="14083" max="14083" width="4.28515625" customWidth="1"/>
    <col min="14084" max="14084" width="3.7109375" customWidth="1"/>
    <col min="14085" max="14085" width="9.42578125" customWidth="1"/>
    <col min="14086" max="14086" width="3.7109375" customWidth="1"/>
    <col min="14087" max="14087" width="2.7109375" customWidth="1"/>
    <col min="14088" max="14088" width="1.5703125" customWidth="1"/>
    <col min="14089" max="14089" width="1.85546875" customWidth="1"/>
    <col min="14090" max="14090" width="2.42578125" customWidth="1"/>
    <col min="14091" max="14107" width="4.42578125" customWidth="1"/>
    <col min="14108" max="14125" width="4.7109375" customWidth="1"/>
    <col min="14126" max="14126" width="4.42578125" customWidth="1"/>
    <col min="14338" max="14338" width="1.85546875" customWidth="1"/>
    <col min="14339" max="14339" width="4.28515625" customWidth="1"/>
    <col min="14340" max="14340" width="3.7109375" customWidth="1"/>
    <col min="14341" max="14341" width="9.42578125" customWidth="1"/>
    <col min="14342" max="14342" width="3.7109375" customWidth="1"/>
    <col min="14343" max="14343" width="2.7109375" customWidth="1"/>
    <col min="14344" max="14344" width="1.5703125" customWidth="1"/>
    <col min="14345" max="14345" width="1.85546875" customWidth="1"/>
    <col min="14346" max="14346" width="2.42578125" customWidth="1"/>
    <col min="14347" max="14363" width="4.42578125" customWidth="1"/>
    <col min="14364" max="14381" width="4.7109375" customWidth="1"/>
    <col min="14382" max="14382" width="4.42578125" customWidth="1"/>
    <col min="14594" max="14594" width="1.85546875" customWidth="1"/>
    <col min="14595" max="14595" width="4.28515625" customWidth="1"/>
    <col min="14596" max="14596" width="3.7109375" customWidth="1"/>
    <col min="14597" max="14597" width="9.42578125" customWidth="1"/>
    <col min="14598" max="14598" width="3.7109375" customWidth="1"/>
    <col min="14599" max="14599" width="2.7109375" customWidth="1"/>
    <col min="14600" max="14600" width="1.5703125" customWidth="1"/>
    <col min="14601" max="14601" width="1.85546875" customWidth="1"/>
    <col min="14602" max="14602" width="2.42578125" customWidth="1"/>
    <col min="14603" max="14619" width="4.42578125" customWidth="1"/>
    <col min="14620" max="14637" width="4.7109375" customWidth="1"/>
    <col min="14638" max="14638" width="4.42578125" customWidth="1"/>
    <col min="14850" max="14850" width="1.85546875" customWidth="1"/>
    <col min="14851" max="14851" width="4.28515625" customWidth="1"/>
    <col min="14852" max="14852" width="3.7109375" customWidth="1"/>
    <col min="14853" max="14853" width="9.42578125" customWidth="1"/>
    <col min="14854" max="14854" width="3.7109375" customWidth="1"/>
    <col min="14855" max="14855" width="2.7109375" customWidth="1"/>
    <col min="14856" max="14856" width="1.5703125" customWidth="1"/>
    <col min="14857" max="14857" width="1.85546875" customWidth="1"/>
    <col min="14858" max="14858" width="2.42578125" customWidth="1"/>
    <col min="14859" max="14875" width="4.42578125" customWidth="1"/>
    <col min="14876" max="14893" width="4.7109375" customWidth="1"/>
    <col min="14894" max="14894" width="4.42578125" customWidth="1"/>
    <col min="15106" max="15106" width="1.85546875" customWidth="1"/>
    <col min="15107" max="15107" width="4.28515625" customWidth="1"/>
    <col min="15108" max="15108" width="3.7109375" customWidth="1"/>
    <col min="15109" max="15109" width="9.42578125" customWidth="1"/>
    <col min="15110" max="15110" width="3.7109375" customWidth="1"/>
    <col min="15111" max="15111" width="2.7109375" customWidth="1"/>
    <col min="15112" max="15112" width="1.5703125" customWidth="1"/>
    <col min="15113" max="15113" width="1.85546875" customWidth="1"/>
    <col min="15114" max="15114" width="2.42578125" customWidth="1"/>
    <col min="15115" max="15131" width="4.42578125" customWidth="1"/>
    <col min="15132" max="15149" width="4.7109375" customWidth="1"/>
    <col min="15150" max="15150" width="4.42578125" customWidth="1"/>
    <col min="15362" max="15362" width="1.85546875" customWidth="1"/>
    <col min="15363" max="15363" width="4.28515625" customWidth="1"/>
    <col min="15364" max="15364" width="3.7109375" customWidth="1"/>
    <col min="15365" max="15365" width="9.42578125" customWidth="1"/>
    <col min="15366" max="15366" width="3.7109375" customWidth="1"/>
    <col min="15367" max="15367" width="2.7109375" customWidth="1"/>
    <col min="15368" max="15368" width="1.5703125" customWidth="1"/>
    <col min="15369" max="15369" width="1.85546875" customWidth="1"/>
    <col min="15370" max="15370" width="2.42578125" customWidth="1"/>
    <col min="15371" max="15387" width="4.42578125" customWidth="1"/>
    <col min="15388" max="15405" width="4.7109375" customWidth="1"/>
    <col min="15406" max="15406" width="4.42578125" customWidth="1"/>
    <col min="15618" max="15618" width="1.85546875" customWidth="1"/>
    <col min="15619" max="15619" width="4.28515625" customWidth="1"/>
    <col min="15620" max="15620" width="3.7109375" customWidth="1"/>
    <col min="15621" max="15621" width="9.42578125" customWidth="1"/>
    <col min="15622" max="15622" width="3.7109375" customWidth="1"/>
    <col min="15623" max="15623" width="2.7109375" customWidth="1"/>
    <col min="15624" max="15624" width="1.5703125" customWidth="1"/>
    <col min="15625" max="15625" width="1.85546875" customWidth="1"/>
    <col min="15626" max="15626" width="2.42578125" customWidth="1"/>
    <col min="15627" max="15643" width="4.42578125" customWidth="1"/>
    <col min="15644" max="15661" width="4.7109375" customWidth="1"/>
    <col min="15662" max="15662" width="4.42578125" customWidth="1"/>
    <col min="15874" max="15874" width="1.85546875" customWidth="1"/>
    <col min="15875" max="15875" width="4.28515625" customWidth="1"/>
    <col min="15876" max="15876" width="3.7109375" customWidth="1"/>
    <col min="15877" max="15877" width="9.42578125" customWidth="1"/>
    <col min="15878" max="15878" width="3.7109375" customWidth="1"/>
    <col min="15879" max="15879" width="2.7109375" customWidth="1"/>
    <col min="15880" max="15880" width="1.5703125" customWidth="1"/>
    <col min="15881" max="15881" width="1.85546875" customWidth="1"/>
    <col min="15882" max="15882" width="2.42578125" customWidth="1"/>
    <col min="15883" max="15899" width="4.42578125" customWidth="1"/>
    <col min="15900" max="15917" width="4.7109375" customWidth="1"/>
    <col min="15918" max="15918" width="4.42578125" customWidth="1"/>
    <col min="16130" max="16130" width="1.85546875" customWidth="1"/>
    <col min="16131" max="16131" width="4.28515625" customWidth="1"/>
    <col min="16132" max="16132" width="3.7109375" customWidth="1"/>
    <col min="16133" max="16133" width="9.42578125" customWidth="1"/>
    <col min="16134" max="16134" width="3.7109375" customWidth="1"/>
    <col min="16135" max="16135" width="2.7109375" customWidth="1"/>
    <col min="16136" max="16136" width="1.5703125" customWidth="1"/>
    <col min="16137" max="16137" width="1.85546875" customWidth="1"/>
    <col min="16138" max="16138" width="2.42578125" customWidth="1"/>
    <col min="16139" max="16155" width="4.42578125" customWidth="1"/>
    <col min="16156" max="16173" width="4.7109375" customWidth="1"/>
    <col min="16174" max="16174" width="4.42578125" customWidth="1"/>
  </cols>
  <sheetData>
    <row r="1" spans="2:37" ht="3.6" customHeight="1" x14ac:dyDescent="0.25"/>
    <row r="2" spans="2:37" ht="17.25" customHeight="1" x14ac:dyDescent="0.25">
      <c r="J2" s="172" t="s">
        <v>87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2:37" ht="21" customHeight="1" x14ac:dyDescent="0.25">
      <c r="J3" s="31"/>
      <c r="K3" s="173" t="s">
        <v>23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31"/>
    </row>
    <row r="4" spans="2:37" s="35" customFormat="1" ht="12" customHeight="1" x14ac:dyDescent="0.25">
      <c r="B4" s="32"/>
      <c r="C4" s="32" t="s">
        <v>154</v>
      </c>
      <c r="D4" s="32"/>
      <c r="E4" s="32"/>
      <c r="F4" s="32"/>
      <c r="G4" s="33"/>
      <c r="H4" s="33"/>
      <c r="I4" s="33"/>
      <c r="J4" s="33"/>
      <c r="K4" s="33"/>
      <c r="L4" s="33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33"/>
      <c r="AA4" s="113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2:37" s="35" customFormat="1" ht="10.5" customHeight="1" x14ac:dyDescent="0.25"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8"/>
      <c r="Z5" s="38"/>
      <c r="AA5" s="114"/>
      <c r="AB5" s="39"/>
      <c r="AC5" s="39"/>
      <c r="AD5" s="39"/>
      <c r="AE5" s="39"/>
      <c r="AF5" s="34"/>
      <c r="AG5" s="34"/>
      <c r="AH5" s="34"/>
      <c r="AI5" s="34"/>
      <c r="AJ5" s="34"/>
      <c r="AK5" s="34"/>
    </row>
    <row r="6" spans="2:37" s="46" customFormat="1" ht="12" customHeight="1" x14ac:dyDescent="0.2">
      <c r="B6" s="40"/>
      <c r="C6" s="40" t="s">
        <v>22</v>
      </c>
      <c r="D6" s="40"/>
      <c r="E6" s="40"/>
      <c r="F6" s="40"/>
      <c r="G6" s="41"/>
      <c r="H6" s="41"/>
      <c r="I6" s="41"/>
      <c r="J6" s="41"/>
      <c r="K6" s="41"/>
      <c r="L6" s="42"/>
      <c r="M6" s="40"/>
      <c r="N6" s="40"/>
      <c r="O6" s="40" t="s">
        <v>24</v>
      </c>
      <c r="P6" s="40"/>
      <c r="Q6" s="40"/>
      <c r="R6" s="40"/>
      <c r="S6" s="40"/>
      <c r="T6" s="43">
        <v>2</v>
      </c>
      <c r="U6" s="40" t="s">
        <v>6</v>
      </c>
      <c r="V6" s="140" t="str">
        <f>IF(T6&lt;F16,"Nennstrom kleiner als Laststrom",IF(OR(T6&gt;32,T6&lt;0.1,S7="x"),"Wert nicht verfügbar!",""))</f>
        <v/>
      </c>
      <c r="W6" s="40"/>
      <c r="X6" s="40"/>
      <c r="Y6" s="44"/>
      <c r="Z6" s="44"/>
      <c r="AA6" s="11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2:37" s="35" customFormat="1" ht="12" customHeight="1" x14ac:dyDescent="0.25">
      <c r="B7" s="40"/>
      <c r="C7" s="40"/>
      <c r="D7" s="157">
        <f>VLOOKUP(L9,Kennlinien!A2:B23,2)</f>
        <v>8345</v>
      </c>
      <c r="E7" s="157"/>
      <c r="F7" s="157"/>
      <c r="G7" s="157"/>
      <c r="H7" s="47"/>
      <c r="I7" s="47"/>
      <c r="J7" s="47"/>
      <c r="K7" s="47"/>
      <c r="L7" s="138"/>
      <c r="M7" s="36"/>
      <c r="N7" s="36"/>
      <c r="O7" s="40"/>
      <c r="P7" s="145">
        <f>VLOOKUP(L9,Kennlinien!A2:E23,5)</f>
        <v>20</v>
      </c>
      <c r="Q7" s="40"/>
      <c r="R7" s="40" t="s">
        <v>25</v>
      </c>
      <c r="S7" s="174">
        <f>VLOOKUP(T6,Kennlinien!H2:AI47,P7)</f>
        <v>50</v>
      </c>
      <c r="T7" s="174"/>
      <c r="U7" s="40" t="s">
        <v>26</v>
      </c>
      <c r="V7" s="40"/>
      <c r="W7" s="40"/>
      <c r="X7" s="40"/>
      <c r="Y7" s="33"/>
      <c r="Z7" s="33"/>
      <c r="AA7" s="113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2:37" s="35" customFormat="1" ht="12" customHeight="1" x14ac:dyDescent="0.25">
      <c r="B8" s="40"/>
      <c r="C8" s="40"/>
      <c r="D8" s="40"/>
      <c r="E8" s="77"/>
      <c r="F8" s="40"/>
      <c r="G8" s="47"/>
      <c r="H8" s="47"/>
      <c r="I8" s="47"/>
      <c r="J8" s="47"/>
      <c r="K8" s="47"/>
      <c r="L8" s="48"/>
      <c r="M8" s="36"/>
      <c r="N8" s="36"/>
      <c r="O8" s="40"/>
      <c r="P8" s="40"/>
      <c r="Q8" s="40"/>
      <c r="R8" s="40"/>
      <c r="S8" s="49"/>
      <c r="T8" s="49"/>
      <c r="U8" s="40"/>
      <c r="V8" s="40"/>
      <c r="W8" s="40"/>
      <c r="X8" s="40"/>
      <c r="Y8" s="33"/>
      <c r="Z8" s="33"/>
      <c r="AA8" s="113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2:37" s="35" customFormat="1" ht="12" customHeight="1" x14ac:dyDescent="0.25">
      <c r="B9" s="118"/>
      <c r="C9" s="120" t="s">
        <v>30</v>
      </c>
      <c r="D9" s="118"/>
      <c r="E9" s="118"/>
      <c r="F9" s="139" t="str">
        <f>IF(AND(I10=2,OR(L9=6,L9=7,L9=13,L9=16,L9=17,L9=18,L9=19,L9=20,L9=21,L9=22)),"AC nicht möglich !","")</f>
        <v/>
      </c>
      <c r="G9" s="118"/>
      <c r="H9" s="118"/>
      <c r="I9" s="118"/>
      <c r="J9" s="118"/>
      <c r="K9" s="50"/>
      <c r="L9" s="144">
        <v>21</v>
      </c>
      <c r="M9" s="104" t="s">
        <v>29</v>
      </c>
      <c r="N9" s="51"/>
      <c r="O9" s="51"/>
      <c r="P9" s="51"/>
      <c r="Q9" s="51"/>
      <c r="R9" s="105"/>
      <c r="S9" s="51"/>
      <c r="T9" s="51">
        <f>VLOOKUP(L9,Kennlinien!A1:E23,4)/$J$12</f>
        <v>2.5</v>
      </c>
      <c r="U9" s="51" t="s">
        <v>28</v>
      </c>
      <c r="V9" s="51"/>
      <c r="W9" s="87">
        <f>T9*$T$6</f>
        <v>5</v>
      </c>
      <c r="X9" s="50" t="s">
        <v>6</v>
      </c>
      <c r="Y9" s="50"/>
      <c r="Z9" s="50"/>
      <c r="AA9" s="116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2:37" ht="12" customHeight="1" x14ac:dyDescent="0.25">
      <c r="B10" s="119"/>
      <c r="C10" s="119" t="s">
        <v>31</v>
      </c>
      <c r="D10" s="119"/>
      <c r="E10" s="119"/>
      <c r="F10" s="119" t="s">
        <v>32</v>
      </c>
      <c r="G10" s="152"/>
      <c r="H10" s="119"/>
      <c r="I10" s="153">
        <v>1</v>
      </c>
      <c r="J10" s="119"/>
      <c r="K10" s="51"/>
      <c r="L10" s="51"/>
      <c r="M10" s="103" t="s">
        <v>27</v>
      </c>
      <c r="N10" s="50"/>
      <c r="O10" s="50"/>
      <c r="P10" s="50"/>
      <c r="Q10" s="50"/>
      <c r="R10" s="50"/>
      <c r="S10" s="50"/>
      <c r="T10" s="51">
        <f>VLOOKUP(L9,Kennlinien!A1:E23,3)/$J$12</f>
        <v>1.1000000000000001</v>
      </c>
      <c r="U10" s="154" t="s">
        <v>28</v>
      </c>
      <c r="V10" s="50"/>
      <c r="W10" s="52">
        <f>T10*$T$6</f>
        <v>2.2000000000000002</v>
      </c>
      <c r="X10" s="54" t="s">
        <v>6</v>
      </c>
      <c r="Y10" s="51"/>
      <c r="Z10" s="51"/>
      <c r="AA10" s="105"/>
    </row>
    <row r="11" spans="2:37" ht="12" customHeight="1" x14ac:dyDescent="0.25">
      <c r="B11" s="119"/>
      <c r="C11" s="119"/>
      <c r="D11" s="119"/>
      <c r="E11" s="119"/>
      <c r="F11" s="119" t="s">
        <v>35</v>
      </c>
      <c r="G11" s="150"/>
      <c r="H11" s="143"/>
      <c r="I11" s="119"/>
      <c r="J11" s="119"/>
      <c r="K11" s="51"/>
      <c r="L11" s="51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51"/>
      <c r="Y11" s="51"/>
      <c r="Z11" s="51"/>
      <c r="AA11" s="105"/>
    </row>
    <row r="12" spans="2:37" ht="12" customHeight="1" x14ac:dyDescent="0.25">
      <c r="B12" s="119"/>
      <c r="C12" s="119" t="s">
        <v>36</v>
      </c>
      <c r="D12" s="119"/>
      <c r="E12" s="119"/>
      <c r="F12" s="158">
        <v>24</v>
      </c>
      <c r="G12" s="159"/>
      <c r="H12" s="119" t="s">
        <v>37</v>
      </c>
      <c r="I12" s="119"/>
      <c r="J12" s="143">
        <f>IF(I10=2,1.3,1)</f>
        <v>1</v>
      </c>
      <c r="K12" s="51"/>
      <c r="L12" s="51"/>
      <c r="M12" s="51"/>
      <c r="N12" s="55" t="s">
        <v>33</v>
      </c>
      <c r="O12" s="51"/>
      <c r="P12" s="51"/>
      <c r="Q12" s="51"/>
      <c r="R12" s="51"/>
      <c r="S12" s="175" t="s">
        <v>34</v>
      </c>
      <c r="T12" s="175"/>
      <c r="U12" s="176"/>
      <c r="V12" s="176"/>
      <c r="W12" s="51"/>
      <c r="X12" s="51"/>
      <c r="Y12" s="51"/>
      <c r="Z12" s="51"/>
      <c r="AA12" s="105"/>
    </row>
    <row r="13" spans="2:37" ht="12" customHeight="1" x14ac:dyDescent="0.25">
      <c r="B13" s="119"/>
      <c r="C13" s="119" t="s">
        <v>134</v>
      </c>
      <c r="D13" s="119"/>
      <c r="E13" s="119"/>
      <c r="F13" s="158"/>
      <c r="G13" s="159"/>
      <c r="H13" s="119" t="s">
        <v>6</v>
      </c>
      <c r="I13" s="119"/>
      <c r="J13" s="119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105"/>
    </row>
    <row r="14" spans="2:37" ht="12" customHeight="1" x14ac:dyDescent="0.25">
      <c r="B14" s="119"/>
      <c r="C14" s="119" t="s">
        <v>138</v>
      </c>
      <c r="D14" s="119"/>
      <c r="E14" s="119"/>
      <c r="F14" s="119"/>
      <c r="G14" s="119"/>
      <c r="H14" s="119"/>
      <c r="I14" s="119"/>
      <c r="J14" s="119"/>
      <c r="K14" s="51"/>
      <c r="L14" s="51"/>
      <c r="M14" s="51"/>
      <c r="N14" s="51"/>
      <c r="O14" s="54" t="s">
        <v>99</v>
      </c>
      <c r="P14" s="51"/>
      <c r="Q14" s="56" t="s">
        <v>38</v>
      </c>
      <c r="R14" s="51"/>
      <c r="S14" s="51"/>
      <c r="T14" s="54" t="s">
        <v>39</v>
      </c>
      <c r="U14" s="51"/>
      <c r="V14" s="57"/>
      <c r="W14" s="51"/>
      <c r="X14" s="51"/>
      <c r="Y14" s="51"/>
      <c r="Z14" s="51"/>
      <c r="AA14" s="105"/>
    </row>
    <row r="15" spans="2:37" ht="6.75" customHeight="1" x14ac:dyDescent="0.25">
      <c r="B15" s="119"/>
      <c r="C15" s="119"/>
      <c r="D15" s="119"/>
      <c r="E15" s="119"/>
      <c r="F15" s="119"/>
      <c r="G15" s="119"/>
      <c r="H15" s="119"/>
      <c r="I15" s="119"/>
      <c r="J15" s="119"/>
      <c r="K15" s="51"/>
      <c r="L15" s="51"/>
      <c r="M15" s="51"/>
      <c r="N15" s="51"/>
      <c r="O15" s="54"/>
      <c r="P15" s="51"/>
      <c r="Q15" s="56"/>
      <c r="R15" s="51"/>
      <c r="S15" s="51"/>
      <c r="T15" s="54"/>
      <c r="U15" s="51"/>
      <c r="V15" s="57"/>
      <c r="W15" s="51"/>
      <c r="X15" s="51"/>
      <c r="Y15" s="51"/>
      <c r="Z15" s="51"/>
      <c r="AA15" s="105"/>
    </row>
    <row r="16" spans="2:37" ht="12" customHeight="1" x14ac:dyDescent="0.25">
      <c r="B16" s="119"/>
      <c r="C16" s="119" t="s">
        <v>41</v>
      </c>
      <c r="D16" s="119"/>
      <c r="E16" s="119"/>
      <c r="F16" s="158">
        <v>1</v>
      </c>
      <c r="G16" s="159"/>
      <c r="H16" s="119" t="s">
        <v>6</v>
      </c>
      <c r="I16" s="119"/>
      <c r="J16" s="119"/>
      <c r="K16" s="51"/>
      <c r="L16" s="51"/>
      <c r="M16" s="51"/>
      <c r="N16" s="176"/>
      <c r="O16" s="51"/>
      <c r="P16" s="51"/>
      <c r="Q16" s="51"/>
      <c r="R16" s="51"/>
      <c r="S16" s="51"/>
      <c r="T16" s="51"/>
      <c r="U16" s="51"/>
      <c r="V16" s="112" t="s">
        <v>40</v>
      </c>
      <c r="W16" s="51"/>
      <c r="X16" s="51"/>
      <c r="Y16" s="177" t="s">
        <v>111</v>
      </c>
      <c r="Z16" s="177"/>
      <c r="AA16" s="177"/>
    </row>
    <row r="17" spans="2:45" ht="12" customHeight="1" x14ac:dyDescent="0.25">
      <c r="B17" s="119"/>
      <c r="C17" s="119"/>
      <c r="D17" s="119"/>
      <c r="E17" s="119"/>
      <c r="F17" s="119"/>
      <c r="G17" s="119"/>
      <c r="H17" s="119"/>
      <c r="I17" s="119"/>
      <c r="J17" s="121"/>
      <c r="K17" s="58"/>
      <c r="L17" s="56" t="s">
        <v>42</v>
      </c>
      <c r="M17" s="59"/>
      <c r="N17" s="176"/>
      <c r="O17" s="51"/>
      <c r="P17" s="51"/>
      <c r="Q17" s="185"/>
      <c r="R17" s="185"/>
      <c r="S17" s="51"/>
      <c r="T17" s="60"/>
      <c r="U17" s="51"/>
      <c r="V17" s="51" t="s">
        <v>110</v>
      </c>
      <c r="W17" s="59"/>
      <c r="X17" s="58"/>
      <c r="Y17" s="177"/>
      <c r="Z17" s="177"/>
      <c r="AA17" s="177"/>
      <c r="AD17" s="25"/>
      <c r="AE17" s="61"/>
      <c r="AF17" s="25"/>
      <c r="AG17" s="25"/>
      <c r="AH17" s="25"/>
    </row>
    <row r="18" spans="2:45" ht="12" customHeight="1" x14ac:dyDescent="0.25">
      <c r="B18" s="119"/>
      <c r="C18" s="119" t="s">
        <v>43</v>
      </c>
      <c r="D18" s="119"/>
      <c r="E18" s="119"/>
      <c r="F18" s="158">
        <v>1.5</v>
      </c>
      <c r="G18" s="159"/>
      <c r="H18" s="119" t="s">
        <v>44</v>
      </c>
      <c r="I18" s="119"/>
      <c r="J18" s="119"/>
      <c r="K18" s="51"/>
      <c r="L18" s="51"/>
      <c r="M18" s="186" t="str">
        <f>IF(OR($L$9=1,$L$9=6,$L$9=7,$L$9=13,$L$9=25,$L$9=26),"Achtung: Flinke Kennlinie, Auslösung bei Stromspitzen möglich","")</f>
        <v/>
      </c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51"/>
      <c r="Y18" s="51"/>
      <c r="Z18" s="51"/>
      <c r="AA18" s="105"/>
    </row>
    <row r="19" spans="2:45" ht="12" customHeight="1" x14ac:dyDescent="0.25">
      <c r="B19" s="119"/>
      <c r="C19" s="119" t="s">
        <v>77</v>
      </c>
      <c r="D19" s="119"/>
      <c r="E19" s="119"/>
      <c r="F19" s="158"/>
      <c r="G19" s="159"/>
      <c r="H19" s="187" t="s">
        <v>48</v>
      </c>
      <c r="I19" s="187"/>
      <c r="J19" s="119"/>
      <c r="K19" s="51"/>
      <c r="L19" s="51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51"/>
      <c r="Y19" s="51"/>
      <c r="Z19" s="51"/>
      <c r="AA19" s="105"/>
    </row>
    <row r="20" spans="2:45" ht="6.75" customHeight="1" x14ac:dyDescent="0.25">
      <c r="B20" s="119"/>
      <c r="C20" s="119"/>
      <c r="D20" s="119"/>
      <c r="E20" s="119"/>
      <c r="F20" s="119"/>
      <c r="G20" s="119"/>
      <c r="H20" s="119"/>
      <c r="I20" s="119"/>
      <c r="J20" s="11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105"/>
    </row>
    <row r="21" spans="2:45" ht="12.75" customHeight="1" x14ac:dyDescent="0.25">
      <c r="B21" s="119"/>
      <c r="C21" s="119" t="s">
        <v>98</v>
      </c>
      <c r="D21" s="119"/>
      <c r="E21" s="119"/>
      <c r="F21" s="160">
        <v>20</v>
      </c>
      <c r="G21" s="161"/>
      <c r="H21" s="119" t="s">
        <v>45</v>
      </c>
      <c r="I21" s="119"/>
      <c r="J21" s="119"/>
      <c r="K21" s="51"/>
      <c r="L21" s="51"/>
      <c r="M21" s="51"/>
      <c r="N21" s="51"/>
      <c r="O21" s="51"/>
      <c r="P21" s="51" t="s">
        <v>88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105"/>
    </row>
    <row r="22" spans="2:45" ht="17.25" customHeight="1" x14ac:dyDescent="0.25">
      <c r="B22" s="119"/>
      <c r="C22" s="119"/>
      <c r="D22" s="119"/>
      <c r="E22" s="119"/>
      <c r="F22" s="162">
        <f>1+0.0043*($F$21-20)</f>
        <v>1</v>
      </c>
      <c r="G22" s="162"/>
      <c r="H22" s="119"/>
      <c r="I22" s="119"/>
      <c r="J22" s="11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105"/>
    </row>
    <row r="23" spans="2:45" ht="10.9" customHeight="1" x14ac:dyDescent="0.25"/>
    <row r="24" spans="2:45" ht="12" customHeight="1" x14ac:dyDescent="0.25">
      <c r="B24" s="105"/>
      <c r="C24" s="105" t="s">
        <v>74</v>
      </c>
      <c r="D24" s="105"/>
      <c r="E24" s="105"/>
      <c r="F24" s="105"/>
      <c r="G24" s="105"/>
      <c r="H24" s="105"/>
      <c r="I24" s="166" t="s">
        <v>46</v>
      </c>
      <c r="J24" s="167"/>
      <c r="K24" s="78">
        <f>IF($J$46="A",K47,K48)</f>
        <v>0</v>
      </c>
      <c r="L24" s="78">
        <f>IF($J$46="A",L47,K48+K49)</f>
        <v>5</v>
      </c>
      <c r="M24" s="78">
        <f t="shared" ref="M24:AS24" si="0">IF($J$46="A",M47,L24+$K$49)</f>
        <v>10</v>
      </c>
      <c r="N24" s="78">
        <f t="shared" si="0"/>
        <v>15</v>
      </c>
      <c r="O24" s="78">
        <f t="shared" si="0"/>
        <v>20</v>
      </c>
      <c r="P24" s="78">
        <f t="shared" si="0"/>
        <v>25</v>
      </c>
      <c r="Q24" s="78">
        <f t="shared" si="0"/>
        <v>30</v>
      </c>
      <c r="R24" s="78">
        <f t="shared" si="0"/>
        <v>35</v>
      </c>
      <c r="S24" s="78">
        <f t="shared" si="0"/>
        <v>40</v>
      </c>
      <c r="T24" s="78">
        <f t="shared" si="0"/>
        <v>45</v>
      </c>
      <c r="U24" s="78">
        <f t="shared" si="0"/>
        <v>50</v>
      </c>
      <c r="V24" s="78">
        <f t="shared" si="0"/>
        <v>55</v>
      </c>
      <c r="W24" s="78">
        <f t="shared" si="0"/>
        <v>60</v>
      </c>
      <c r="X24" s="78">
        <f t="shared" si="0"/>
        <v>65</v>
      </c>
      <c r="Y24" s="78">
        <f t="shared" si="0"/>
        <v>70</v>
      </c>
      <c r="Z24" s="78">
        <f t="shared" si="0"/>
        <v>75</v>
      </c>
      <c r="AA24" s="78">
        <f t="shared" si="0"/>
        <v>80</v>
      </c>
      <c r="AB24" s="78">
        <f t="shared" si="0"/>
        <v>85</v>
      </c>
      <c r="AC24" s="78">
        <f t="shared" si="0"/>
        <v>90</v>
      </c>
      <c r="AD24" s="78">
        <f t="shared" si="0"/>
        <v>95</v>
      </c>
      <c r="AE24" s="78">
        <f t="shared" si="0"/>
        <v>100</v>
      </c>
      <c r="AF24" s="78">
        <f t="shared" si="0"/>
        <v>105</v>
      </c>
      <c r="AG24" s="78">
        <f t="shared" si="0"/>
        <v>110</v>
      </c>
      <c r="AH24" s="78">
        <f t="shared" si="0"/>
        <v>115</v>
      </c>
      <c r="AI24" s="78">
        <f t="shared" si="0"/>
        <v>120</v>
      </c>
      <c r="AJ24" s="78">
        <f t="shared" si="0"/>
        <v>125</v>
      </c>
      <c r="AK24" s="78">
        <f t="shared" si="0"/>
        <v>130</v>
      </c>
      <c r="AL24" s="78">
        <f t="shared" si="0"/>
        <v>135</v>
      </c>
      <c r="AM24" s="78">
        <f t="shared" si="0"/>
        <v>140</v>
      </c>
      <c r="AN24" s="78">
        <f t="shared" si="0"/>
        <v>145</v>
      </c>
      <c r="AO24" s="78">
        <f t="shared" si="0"/>
        <v>150</v>
      </c>
      <c r="AP24" s="78">
        <f t="shared" si="0"/>
        <v>155</v>
      </c>
      <c r="AQ24" s="78">
        <f t="shared" si="0"/>
        <v>160</v>
      </c>
      <c r="AR24" s="78">
        <f t="shared" si="0"/>
        <v>165</v>
      </c>
      <c r="AS24" s="78">
        <f t="shared" si="0"/>
        <v>170</v>
      </c>
    </row>
    <row r="25" spans="2:45" ht="12" customHeight="1" x14ac:dyDescent="0.25">
      <c r="B25" s="105"/>
      <c r="C25" s="105" t="s">
        <v>73</v>
      </c>
      <c r="D25" s="105"/>
      <c r="E25" s="105"/>
      <c r="F25" s="105"/>
      <c r="G25" s="105"/>
      <c r="H25" s="105"/>
      <c r="I25" s="168" t="s">
        <v>46</v>
      </c>
      <c r="J25" s="169"/>
      <c r="K25" s="2">
        <f>K24*2</f>
        <v>0</v>
      </c>
      <c r="L25" s="2">
        <f t="shared" ref="L25:AS25" si="1">L24*2</f>
        <v>10</v>
      </c>
      <c r="M25" s="2">
        <f t="shared" si="1"/>
        <v>20</v>
      </c>
      <c r="N25" s="2">
        <f t="shared" si="1"/>
        <v>30</v>
      </c>
      <c r="O25" s="2">
        <f t="shared" si="1"/>
        <v>40</v>
      </c>
      <c r="P25" s="2">
        <f t="shared" si="1"/>
        <v>50</v>
      </c>
      <c r="Q25" s="2">
        <f t="shared" si="1"/>
        <v>60</v>
      </c>
      <c r="R25" s="2">
        <f t="shared" si="1"/>
        <v>70</v>
      </c>
      <c r="S25" s="2">
        <f t="shared" si="1"/>
        <v>80</v>
      </c>
      <c r="T25" s="2">
        <f t="shared" si="1"/>
        <v>90</v>
      </c>
      <c r="U25" s="2">
        <f t="shared" si="1"/>
        <v>100</v>
      </c>
      <c r="V25" s="2">
        <f t="shared" si="1"/>
        <v>110</v>
      </c>
      <c r="W25" s="2">
        <f t="shared" si="1"/>
        <v>120</v>
      </c>
      <c r="X25" s="2">
        <f t="shared" si="1"/>
        <v>130</v>
      </c>
      <c r="Y25" s="2">
        <f t="shared" si="1"/>
        <v>140</v>
      </c>
      <c r="Z25" s="2">
        <f t="shared" si="1"/>
        <v>150</v>
      </c>
      <c r="AA25" s="2">
        <f t="shared" si="1"/>
        <v>160</v>
      </c>
      <c r="AB25" s="2">
        <f t="shared" si="1"/>
        <v>170</v>
      </c>
      <c r="AC25" s="2">
        <f t="shared" si="1"/>
        <v>180</v>
      </c>
      <c r="AD25" s="2">
        <f t="shared" si="1"/>
        <v>190</v>
      </c>
      <c r="AE25" s="2">
        <f t="shared" si="1"/>
        <v>200</v>
      </c>
      <c r="AF25" s="2">
        <f t="shared" si="1"/>
        <v>210</v>
      </c>
      <c r="AG25" s="2">
        <f t="shared" si="1"/>
        <v>220</v>
      </c>
      <c r="AH25" s="2">
        <f t="shared" si="1"/>
        <v>230</v>
      </c>
      <c r="AI25" s="2">
        <f t="shared" si="1"/>
        <v>240</v>
      </c>
      <c r="AJ25" s="2">
        <f t="shared" si="1"/>
        <v>250</v>
      </c>
      <c r="AK25" s="2">
        <f t="shared" si="1"/>
        <v>260</v>
      </c>
      <c r="AL25" s="2">
        <f t="shared" si="1"/>
        <v>270</v>
      </c>
      <c r="AM25" s="2">
        <f t="shared" si="1"/>
        <v>280</v>
      </c>
      <c r="AN25" s="2">
        <f t="shared" si="1"/>
        <v>290</v>
      </c>
      <c r="AO25" s="2">
        <f t="shared" si="1"/>
        <v>300</v>
      </c>
      <c r="AP25" s="2">
        <f t="shared" si="1"/>
        <v>310</v>
      </c>
      <c r="AQ25" s="2">
        <f t="shared" si="1"/>
        <v>320</v>
      </c>
      <c r="AR25" s="2">
        <f t="shared" si="1"/>
        <v>330</v>
      </c>
      <c r="AS25" s="2">
        <f t="shared" si="1"/>
        <v>340</v>
      </c>
    </row>
    <row r="26" spans="2:45" s="117" customFormat="1" ht="19.149999999999999" customHeight="1" x14ac:dyDescent="0.25">
      <c r="B26" s="129"/>
      <c r="C26" s="155" t="s">
        <v>100</v>
      </c>
      <c r="D26" s="155"/>
      <c r="E26" s="155"/>
      <c r="F26" s="170">
        <f>IF($F$19="",0.0178,$F$19*$F$18/1000)</f>
        <v>1.78E-2</v>
      </c>
      <c r="G26" s="170"/>
      <c r="H26" s="170"/>
      <c r="I26" s="130" t="str">
        <f>IF($F$19="","(default)","")</f>
        <v>(default)</v>
      </c>
      <c r="J26" s="131"/>
      <c r="K26" s="131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2:45" ht="12" customHeight="1" x14ac:dyDescent="0.25">
      <c r="C27" s="63" t="s">
        <v>47</v>
      </c>
      <c r="I27" s="166" t="s">
        <v>48</v>
      </c>
      <c r="J27" s="167"/>
      <c r="K27" s="64">
        <f>($F$26*K$25/$F$18*$F$22)+$S$7</f>
        <v>50</v>
      </c>
      <c r="L27" s="64">
        <f t="shared" ref="L27:AS27" si="2">($F$26*L$25/$F$18*$F$22)+$S$7</f>
        <v>50.11866666666667</v>
      </c>
      <c r="M27" s="64">
        <f t="shared" si="2"/>
        <v>50.237333333333332</v>
      </c>
      <c r="N27" s="64">
        <f t="shared" si="2"/>
        <v>50.356000000000002</v>
      </c>
      <c r="O27" s="64">
        <f t="shared" si="2"/>
        <v>50.474666666666664</v>
      </c>
      <c r="P27" s="64">
        <f t="shared" si="2"/>
        <v>50.593333333333334</v>
      </c>
      <c r="Q27" s="64">
        <f t="shared" si="2"/>
        <v>50.712000000000003</v>
      </c>
      <c r="R27" s="64">
        <f t="shared" si="2"/>
        <v>50.830666666666666</v>
      </c>
      <c r="S27" s="64">
        <f t="shared" si="2"/>
        <v>50.949333333333335</v>
      </c>
      <c r="T27" s="64">
        <f t="shared" si="2"/>
        <v>51.067999999999998</v>
      </c>
      <c r="U27" s="64">
        <f t="shared" si="2"/>
        <v>51.186666666666667</v>
      </c>
      <c r="V27" s="64">
        <f t="shared" si="2"/>
        <v>51.30533333333333</v>
      </c>
      <c r="W27" s="64">
        <f t="shared" si="2"/>
        <v>51.423999999999999</v>
      </c>
      <c r="X27" s="64">
        <f t="shared" si="2"/>
        <v>51.542666666666669</v>
      </c>
      <c r="Y27" s="64">
        <f t="shared" si="2"/>
        <v>51.661333333333332</v>
      </c>
      <c r="Z27" s="64">
        <f t="shared" si="2"/>
        <v>51.78</v>
      </c>
      <c r="AA27" s="64">
        <f t="shared" si="2"/>
        <v>51.898666666666664</v>
      </c>
      <c r="AB27" s="64">
        <f t="shared" si="2"/>
        <v>52.017333333333333</v>
      </c>
      <c r="AC27" s="64">
        <f t="shared" si="2"/>
        <v>52.136000000000003</v>
      </c>
      <c r="AD27" s="64">
        <f t="shared" si="2"/>
        <v>52.254666666666665</v>
      </c>
      <c r="AE27" s="64">
        <f t="shared" si="2"/>
        <v>52.373333333333335</v>
      </c>
      <c r="AF27" s="64">
        <f t="shared" si="2"/>
        <v>52.491999999999997</v>
      </c>
      <c r="AG27" s="64">
        <f t="shared" si="2"/>
        <v>52.610666666666667</v>
      </c>
      <c r="AH27" s="64">
        <f t="shared" si="2"/>
        <v>52.729333333333336</v>
      </c>
      <c r="AI27" s="64">
        <f t="shared" si="2"/>
        <v>52.847999999999999</v>
      </c>
      <c r="AJ27" s="64">
        <f t="shared" si="2"/>
        <v>52.966666666666669</v>
      </c>
      <c r="AK27" s="64">
        <f t="shared" si="2"/>
        <v>53.085333333333331</v>
      </c>
      <c r="AL27" s="64">
        <f t="shared" si="2"/>
        <v>53.204000000000001</v>
      </c>
      <c r="AM27" s="64">
        <f t="shared" si="2"/>
        <v>53.322666666666663</v>
      </c>
      <c r="AN27" s="64">
        <f t="shared" si="2"/>
        <v>53.441333333333333</v>
      </c>
      <c r="AO27" s="64">
        <f t="shared" si="2"/>
        <v>53.56</v>
      </c>
      <c r="AP27" s="64">
        <f t="shared" si="2"/>
        <v>53.678666666666665</v>
      </c>
      <c r="AQ27" s="64">
        <f t="shared" si="2"/>
        <v>53.797333333333334</v>
      </c>
      <c r="AR27" s="64">
        <f t="shared" si="2"/>
        <v>53.915999999999997</v>
      </c>
      <c r="AS27" s="64">
        <f t="shared" si="2"/>
        <v>54.034666666666666</v>
      </c>
    </row>
    <row r="28" spans="2:45" ht="3" customHeight="1" x14ac:dyDescent="0.25">
      <c r="C28" s="63"/>
      <c r="I28" s="25"/>
      <c r="J28" s="25"/>
      <c r="K28" s="151">
        <f t="shared" ref="K28:AS28" si="3">$T$6</f>
        <v>2</v>
      </c>
      <c r="L28" s="149">
        <f t="shared" si="3"/>
        <v>2</v>
      </c>
      <c r="M28" s="149">
        <f t="shared" si="3"/>
        <v>2</v>
      </c>
      <c r="N28" s="149">
        <f t="shared" si="3"/>
        <v>2</v>
      </c>
      <c r="O28" s="149">
        <f t="shared" si="3"/>
        <v>2</v>
      </c>
      <c r="P28" s="149">
        <f t="shared" si="3"/>
        <v>2</v>
      </c>
      <c r="Q28" s="149">
        <f t="shared" si="3"/>
        <v>2</v>
      </c>
      <c r="R28" s="149">
        <f t="shared" si="3"/>
        <v>2</v>
      </c>
      <c r="S28" s="149">
        <f t="shared" si="3"/>
        <v>2</v>
      </c>
      <c r="T28" s="149">
        <f t="shared" si="3"/>
        <v>2</v>
      </c>
      <c r="U28" s="149">
        <f t="shared" si="3"/>
        <v>2</v>
      </c>
      <c r="V28" s="149">
        <f t="shared" si="3"/>
        <v>2</v>
      </c>
      <c r="W28" s="149">
        <f t="shared" si="3"/>
        <v>2</v>
      </c>
      <c r="X28" s="149">
        <f t="shared" si="3"/>
        <v>2</v>
      </c>
      <c r="Y28" s="149">
        <f t="shared" si="3"/>
        <v>2</v>
      </c>
      <c r="Z28" s="149">
        <f t="shared" si="3"/>
        <v>2</v>
      </c>
      <c r="AA28" s="149">
        <f t="shared" si="3"/>
        <v>2</v>
      </c>
      <c r="AB28" s="149">
        <f t="shared" si="3"/>
        <v>2</v>
      </c>
      <c r="AC28" s="149">
        <f t="shared" si="3"/>
        <v>2</v>
      </c>
      <c r="AD28" s="149">
        <f t="shared" si="3"/>
        <v>2</v>
      </c>
      <c r="AE28" s="149">
        <f t="shared" si="3"/>
        <v>2</v>
      </c>
      <c r="AF28" s="149">
        <f t="shared" si="3"/>
        <v>2</v>
      </c>
      <c r="AG28" s="149">
        <f t="shared" si="3"/>
        <v>2</v>
      </c>
      <c r="AH28" s="149">
        <f t="shared" si="3"/>
        <v>2</v>
      </c>
      <c r="AI28" s="149">
        <f t="shared" si="3"/>
        <v>2</v>
      </c>
      <c r="AJ28" s="149">
        <f t="shared" si="3"/>
        <v>2</v>
      </c>
      <c r="AK28" s="149">
        <f t="shared" si="3"/>
        <v>2</v>
      </c>
      <c r="AL28" s="149">
        <f t="shared" si="3"/>
        <v>2</v>
      </c>
      <c r="AM28" s="149">
        <f t="shared" si="3"/>
        <v>2</v>
      </c>
      <c r="AN28" s="149">
        <f t="shared" si="3"/>
        <v>2</v>
      </c>
      <c r="AO28" s="149">
        <f t="shared" si="3"/>
        <v>2</v>
      </c>
      <c r="AP28" s="149">
        <f t="shared" si="3"/>
        <v>2</v>
      </c>
      <c r="AQ28" s="149">
        <f t="shared" si="3"/>
        <v>2</v>
      </c>
      <c r="AR28" s="149">
        <f t="shared" si="3"/>
        <v>2</v>
      </c>
      <c r="AS28" s="149">
        <f t="shared" si="3"/>
        <v>2</v>
      </c>
    </row>
    <row r="29" spans="2:45" s="66" customFormat="1" ht="12" customHeight="1" x14ac:dyDescent="0.2">
      <c r="B29" s="65"/>
      <c r="C29" s="95" t="s">
        <v>90</v>
      </c>
      <c r="D29" s="79"/>
      <c r="E29" s="79"/>
      <c r="F29" s="96"/>
      <c r="G29" s="163">
        <f>IF((F12/W9-S7)*F18/$F$26/2/F22&lt;0,0,(F12/W9-S7)*F18/$F$26/2/F22)</f>
        <v>0</v>
      </c>
      <c r="H29" s="163"/>
      <c r="I29" s="163"/>
      <c r="J29" s="97" t="s">
        <v>46</v>
      </c>
      <c r="K29" s="146">
        <f>$W$10</f>
        <v>2.2000000000000002</v>
      </c>
      <c r="L29" s="146">
        <f t="shared" ref="L29:AS29" si="4">$W$10</f>
        <v>2.2000000000000002</v>
      </c>
      <c r="M29" s="146">
        <f t="shared" si="4"/>
        <v>2.2000000000000002</v>
      </c>
      <c r="N29" s="146">
        <f t="shared" si="4"/>
        <v>2.2000000000000002</v>
      </c>
      <c r="O29" s="146">
        <f t="shared" si="4"/>
        <v>2.2000000000000002</v>
      </c>
      <c r="P29" s="146">
        <f t="shared" si="4"/>
        <v>2.2000000000000002</v>
      </c>
      <c r="Q29" s="146">
        <f t="shared" si="4"/>
        <v>2.2000000000000002</v>
      </c>
      <c r="R29" s="146">
        <f t="shared" si="4"/>
        <v>2.2000000000000002</v>
      </c>
      <c r="S29" s="146">
        <f t="shared" si="4"/>
        <v>2.2000000000000002</v>
      </c>
      <c r="T29" s="146">
        <f t="shared" si="4"/>
        <v>2.2000000000000002</v>
      </c>
      <c r="U29" s="146">
        <f t="shared" si="4"/>
        <v>2.2000000000000002</v>
      </c>
      <c r="V29" s="146">
        <f t="shared" si="4"/>
        <v>2.2000000000000002</v>
      </c>
      <c r="W29" s="146">
        <f t="shared" si="4"/>
        <v>2.2000000000000002</v>
      </c>
      <c r="X29" s="146">
        <f t="shared" si="4"/>
        <v>2.2000000000000002</v>
      </c>
      <c r="Y29" s="146">
        <f t="shared" si="4"/>
        <v>2.2000000000000002</v>
      </c>
      <c r="Z29" s="146">
        <f t="shared" si="4"/>
        <v>2.2000000000000002</v>
      </c>
      <c r="AA29" s="146">
        <f t="shared" si="4"/>
        <v>2.2000000000000002</v>
      </c>
      <c r="AB29" s="146">
        <f t="shared" si="4"/>
        <v>2.2000000000000002</v>
      </c>
      <c r="AC29" s="146">
        <f t="shared" si="4"/>
        <v>2.2000000000000002</v>
      </c>
      <c r="AD29" s="146">
        <f t="shared" si="4"/>
        <v>2.2000000000000002</v>
      </c>
      <c r="AE29" s="146">
        <f t="shared" si="4"/>
        <v>2.2000000000000002</v>
      </c>
      <c r="AF29" s="146">
        <f t="shared" si="4"/>
        <v>2.2000000000000002</v>
      </c>
      <c r="AG29" s="146">
        <f t="shared" si="4"/>
        <v>2.2000000000000002</v>
      </c>
      <c r="AH29" s="146">
        <f t="shared" si="4"/>
        <v>2.2000000000000002</v>
      </c>
      <c r="AI29" s="146">
        <f t="shared" si="4"/>
        <v>2.2000000000000002</v>
      </c>
      <c r="AJ29" s="146">
        <f t="shared" si="4"/>
        <v>2.2000000000000002</v>
      </c>
      <c r="AK29" s="146">
        <f t="shared" si="4"/>
        <v>2.2000000000000002</v>
      </c>
      <c r="AL29" s="146">
        <f t="shared" si="4"/>
        <v>2.2000000000000002</v>
      </c>
      <c r="AM29" s="146">
        <f t="shared" si="4"/>
        <v>2.2000000000000002</v>
      </c>
      <c r="AN29" s="146">
        <f t="shared" si="4"/>
        <v>2.2000000000000002</v>
      </c>
      <c r="AO29" s="146">
        <f t="shared" si="4"/>
        <v>2.2000000000000002</v>
      </c>
      <c r="AP29" s="146">
        <f t="shared" si="4"/>
        <v>2.2000000000000002</v>
      </c>
      <c r="AQ29" s="146">
        <f t="shared" si="4"/>
        <v>2.2000000000000002</v>
      </c>
      <c r="AR29" s="146">
        <f t="shared" si="4"/>
        <v>2.2000000000000002</v>
      </c>
      <c r="AS29" s="146">
        <f t="shared" si="4"/>
        <v>2.2000000000000002</v>
      </c>
    </row>
    <row r="30" spans="2:45" s="66" customFormat="1" ht="12" customHeight="1" x14ac:dyDescent="0.25">
      <c r="B30" s="65"/>
      <c r="C30" s="98" t="s">
        <v>89</v>
      </c>
      <c r="D30" s="26"/>
      <c r="E30" s="26"/>
      <c r="G30" s="164">
        <f>IF((F12/W10-S7)*F18/$F$26/2/F22&lt;0,0,(F12/W10-S7)*F18/$F$26/2/F22)</f>
        <v>0</v>
      </c>
      <c r="H30" s="164"/>
      <c r="I30" s="164"/>
      <c r="J30" s="99" t="s">
        <v>46</v>
      </c>
      <c r="L30" s="67"/>
      <c r="M30" s="26" t="s">
        <v>49</v>
      </c>
      <c r="N30" s="26"/>
      <c r="O30" s="26"/>
      <c r="P30" s="26"/>
      <c r="Q30" s="26"/>
      <c r="R30" s="26"/>
      <c r="S30" s="68"/>
      <c r="T30" s="26" t="s">
        <v>50</v>
      </c>
      <c r="U30" s="26"/>
      <c r="V30" s="26"/>
      <c r="W30" s="26"/>
      <c r="X30" s="26"/>
      <c r="Y30" s="26"/>
      <c r="Z30" s="69"/>
      <c r="AA30" s="26" t="s">
        <v>51</v>
      </c>
      <c r="AB30" s="26"/>
      <c r="AC30" s="26"/>
      <c r="AD30" s="26"/>
      <c r="AE30" s="26"/>
      <c r="AF30" s="26"/>
      <c r="AG30" s="141" t="str">
        <f>IF(OR($L$9=16,$L$9=17,$L$9=18,$L$9=19,$L$9=20),"","Verzögerte therm. Auslösung größer")</f>
        <v>Verzögerte therm. Auslösung größer</v>
      </c>
      <c r="AH30" s="26"/>
      <c r="AI30" s="26"/>
      <c r="AJ30" s="26"/>
      <c r="AK30" s="26"/>
      <c r="AL30" s="26"/>
      <c r="AM30" s="142">
        <f>IF(OR($L$9=16,$L$9=17,$L$9=18,$L$9=19,$L$9=20),"",$T$6)</f>
        <v>2</v>
      </c>
      <c r="AN30" s="141" t="str">
        <f>IF(OR($L$9=16,$L$9=17,$L$9=18,$L$9=19,$L$9=20,$L$9=25,$L$9=26),"","A")</f>
        <v>A</v>
      </c>
      <c r="AO30" s="90"/>
      <c r="AP30" s="91" t="s">
        <v>140</v>
      </c>
      <c r="AQ30"/>
      <c r="AR30"/>
      <c r="AS30"/>
    </row>
    <row r="31" spans="2:45" s="66" customFormat="1" ht="12" customHeight="1" x14ac:dyDescent="0.2">
      <c r="B31" s="65"/>
      <c r="C31" s="100" t="s">
        <v>97</v>
      </c>
      <c r="D31" s="70"/>
      <c r="E31" s="70"/>
      <c r="F31" s="101"/>
      <c r="G31" s="165">
        <f>IF((F12/T6-S7)*F18/$F$26/2/F22&lt;0,0,(F12/T6-S7)*F18/$F$26/2/F22)</f>
        <v>0</v>
      </c>
      <c r="H31" s="165"/>
      <c r="I31" s="165"/>
      <c r="J31" s="102" t="s">
        <v>46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</row>
    <row r="32" spans="2:45" s="66" customFormat="1" ht="3.6" customHeight="1" x14ac:dyDescent="0.2">
      <c r="B32" s="65"/>
      <c r="C32" s="26"/>
      <c r="D32" s="26"/>
      <c r="E32" s="26"/>
      <c r="G32" s="94"/>
      <c r="H32" s="94"/>
      <c r="I32" s="94"/>
      <c r="J32" s="26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</row>
    <row r="33" spans="2:45" ht="14.25" customHeight="1" x14ac:dyDescent="0.25">
      <c r="C33" s="63" t="s">
        <v>109</v>
      </c>
      <c r="I33" s="166" t="s">
        <v>6</v>
      </c>
      <c r="J33" s="167"/>
      <c r="K33" s="8">
        <f t="shared" ref="K33:AS33" si="5">IF($F13="",K35,IF(K35&gt;$F13,$F13,K35))</f>
        <v>0.48</v>
      </c>
      <c r="L33" s="8">
        <f t="shared" si="5"/>
        <v>0.47886349729974192</v>
      </c>
      <c r="M33" s="8">
        <f t="shared" si="5"/>
        <v>0.47773236371357292</v>
      </c>
      <c r="N33" s="8">
        <f t="shared" si="5"/>
        <v>0.4766065612836603</v>
      </c>
      <c r="O33" s="8">
        <f t="shared" si="5"/>
        <v>0.47548605240912933</v>
      </c>
      <c r="P33" s="8">
        <f t="shared" si="5"/>
        <v>0.47437079984187641</v>
      </c>
      <c r="Q33" s="8">
        <f t="shared" si="5"/>
        <v>0.47326076668244199</v>
      </c>
      <c r="R33" s="8">
        <f t="shared" si="5"/>
        <v>0.47215591637594106</v>
      </c>
      <c r="S33" s="8">
        <f t="shared" si="5"/>
        <v>0.47105621270804982</v>
      </c>
      <c r="T33" s="8">
        <f t="shared" si="5"/>
        <v>0.46996161980104961</v>
      </c>
      <c r="U33" s="8">
        <f t="shared" si="5"/>
        <v>0.46887210210992447</v>
      </c>
      <c r="V33" s="8">
        <f t="shared" si="5"/>
        <v>0.46778762441851401</v>
      </c>
      <c r="W33" s="8">
        <f t="shared" si="5"/>
        <v>0.46670815183571873</v>
      </c>
      <c r="X33" s="8">
        <f t="shared" si="5"/>
        <v>0.46563364979175825</v>
      </c>
      <c r="Y33" s="8">
        <f t="shared" si="5"/>
        <v>0.46456408403448102</v>
      </c>
      <c r="Z33" s="8">
        <f t="shared" si="5"/>
        <v>0.46349942062572419</v>
      </c>
      <c r="AA33" s="8">
        <f t="shared" si="5"/>
        <v>0.46243962593772481</v>
      </c>
      <c r="AB33" s="8">
        <f t="shared" si="5"/>
        <v>0.46138466664957833</v>
      </c>
      <c r="AC33" s="8">
        <f t="shared" si="5"/>
        <v>0.46033450974374712</v>
      </c>
      <c r="AD33" s="8">
        <f t="shared" si="5"/>
        <v>0.45928912250261539</v>
      </c>
      <c r="AE33" s="8">
        <f t="shared" si="5"/>
        <v>0.45824847250509165</v>
      </c>
      <c r="AF33" s="8">
        <f t="shared" si="5"/>
        <v>0.45721252762325693</v>
      </c>
      <c r="AG33" s="8">
        <f t="shared" si="5"/>
        <v>0.45618125601905823</v>
      </c>
      <c r="AH33" s="8">
        <f t="shared" si="5"/>
        <v>0.45515462614104735</v>
      </c>
      <c r="AI33" s="8">
        <f t="shared" si="5"/>
        <v>0.45413260672116257</v>
      </c>
      <c r="AJ33" s="8">
        <f t="shared" si="5"/>
        <v>0.45311516677155445</v>
      </c>
      <c r="AK33" s="8">
        <f t="shared" si="5"/>
        <v>0.45210227558145377</v>
      </c>
      <c r="AL33" s="8">
        <f t="shared" si="5"/>
        <v>0.45109390271408162</v>
      </c>
      <c r="AM33" s="8">
        <f t="shared" si="5"/>
        <v>0.45009001800360077</v>
      </c>
      <c r="AN33" s="8">
        <f t="shared" si="5"/>
        <v>0.44909059155210701</v>
      </c>
      <c r="AO33" s="8">
        <f t="shared" si="5"/>
        <v>0.44809559372666169</v>
      </c>
      <c r="AP33" s="8">
        <f t="shared" si="5"/>
        <v>0.44710499515636259</v>
      </c>
      <c r="AQ33" s="8">
        <f t="shared" si="5"/>
        <v>0.44611876672945372</v>
      </c>
      <c r="AR33" s="8">
        <f t="shared" si="5"/>
        <v>0.4451368795904741</v>
      </c>
      <c r="AS33" s="8">
        <f t="shared" si="5"/>
        <v>0.44415930513744262</v>
      </c>
    </row>
    <row r="34" spans="2:45" s="66" customFormat="1" ht="14.25" customHeight="1" x14ac:dyDescent="0.2">
      <c r="B34" s="65"/>
      <c r="C34" s="65"/>
      <c r="D34" s="65"/>
      <c r="E34" s="65"/>
      <c r="F34" s="65"/>
      <c r="G34" s="65"/>
      <c r="H34" s="65"/>
      <c r="I34" s="65"/>
      <c r="J34" s="65"/>
      <c r="K34" s="146">
        <f>$W$9</f>
        <v>5</v>
      </c>
      <c r="L34" s="146">
        <f t="shared" ref="L34:AS34" si="6">$W$9</f>
        <v>5</v>
      </c>
      <c r="M34" s="146">
        <f t="shared" si="6"/>
        <v>5</v>
      </c>
      <c r="N34" s="146">
        <f t="shared" si="6"/>
        <v>5</v>
      </c>
      <c r="O34" s="146">
        <f t="shared" si="6"/>
        <v>5</v>
      </c>
      <c r="P34" s="146">
        <f t="shared" si="6"/>
        <v>5</v>
      </c>
      <c r="Q34" s="146">
        <f t="shared" si="6"/>
        <v>5</v>
      </c>
      <c r="R34" s="146">
        <f t="shared" si="6"/>
        <v>5</v>
      </c>
      <c r="S34" s="146">
        <f t="shared" si="6"/>
        <v>5</v>
      </c>
      <c r="T34" s="146">
        <f t="shared" si="6"/>
        <v>5</v>
      </c>
      <c r="U34" s="146">
        <f t="shared" si="6"/>
        <v>5</v>
      </c>
      <c r="V34" s="146">
        <f t="shared" si="6"/>
        <v>5</v>
      </c>
      <c r="W34" s="146">
        <f t="shared" si="6"/>
        <v>5</v>
      </c>
      <c r="X34" s="146">
        <f t="shared" si="6"/>
        <v>5</v>
      </c>
      <c r="Y34" s="146">
        <f t="shared" si="6"/>
        <v>5</v>
      </c>
      <c r="Z34" s="146">
        <f t="shared" si="6"/>
        <v>5</v>
      </c>
      <c r="AA34" s="146">
        <f t="shared" si="6"/>
        <v>5</v>
      </c>
      <c r="AB34" s="146">
        <f t="shared" si="6"/>
        <v>5</v>
      </c>
      <c r="AC34" s="146">
        <f t="shared" si="6"/>
        <v>5</v>
      </c>
      <c r="AD34" s="146">
        <f t="shared" si="6"/>
        <v>5</v>
      </c>
      <c r="AE34" s="146">
        <f t="shared" si="6"/>
        <v>5</v>
      </c>
      <c r="AF34" s="146">
        <f t="shared" si="6"/>
        <v>5</v>
      </c>
      <c r="AG34" s="146">
        <f t="shared" si="6"/>
        <v>5</v>
      </c>
      <c r="AH34" s="146">
        <f t="shared" si="6"/>
        <v>5</v>
      </c>
      <c r="AI34" s="146">
        <f t="shared" si="6"/>
        <v>5</v>
      </c>
      <c r="AJ34" s="146">
        <f t="shared" si="6"/>
        <v>5</v>
      </c>
      <c r="AK34" s="146">
        <f t="shared" si="6"/>
        <v>5</v>
      </c>
      <c r="AL34" s="146">
        <f t="shared" si="6"/>
        <v>5</v>
      </c>
      <c r="AM34" s="146">
        <f t="shared" si="6"/>
        <v>5</v>
      </c>
      <c r="AN34" s="146">
        <f t="shared" si="6"/>
        <v>5</v>
      </c>
      <c r="AO34" s="146">
        <f t="shared" si="6"/>
        <v>5</v>
      </c>
      <c r="AP34" s="146">
        <f t="shared" si="6"/>
        <v>5</v>
      </c>
      <c r="AQ34" s="146">
        <f t="shared" si="6"/>
        <v>5</v>
      </c>
      <c r="AR34" s="146">
        <f t="shared" si="6"/>
        <v>5</v>
      </c>
      <c r="AS34" s="146">
        <f t="shared" si="6"/>
        <v>5</v>
      </c>
    </row>
    <row r="35" spans="2:45" ht="14.25" customHeight="1" x14ac:dyDescent="0.25">
      <c r="K35" s="147">
        <f>IF(AND(OR($L$9=16,$L$9=17,$L$9=18,$L$9=19,$L$9=20),$W$9&lt;$F$12/K$27),($W$9*1.2),$F$12/K$27)</f>
        <v>0.48</v>
      </c>
      <c r="L35" s="147">
        <f t="shared" ref="L35:AS35" si="7">IF(AND(OR($L$9=16,$L$9=17,$L$9=18,$L$9=19,$L$9=20),$W$9&lt;$F$12/L$27),($W$9*1.2),$F$12/L$27)</f>
        <v>0.47886349729974192</v>
      </c>
      <c r="M35" s="147">
        <f t="shared" si="7"/>
        <v>0.47773236371357292</v>
      </c>
      <c r="N35" s="147">
        <f t="shared" si="7"/>
        <v>0.4766065612836603</v>
      </c>
      <c r="O35" s="147">
        <f t="shared" si="7"/>
        <v>0.47548605240912933</v>
      </c>
      <c r="P35" s="147">
        <f t="shared" si="7"/>
        <v>0.47437079984187641</v>
      </c>
      <c r="Q35" s="147">
        <f t="shared" si="7"/>
        <v>0.47326076668244199</v>
      </c>
      <c r="R35" s="147">
        <f t="shared" si="7"/>
        <v>0.47215591637594106</v>
      </c>
      <c r="S35" s="147">
        <f t="shared" si="7"/>
        <v>0.47105621270804982</v>
      </c>
      <c r="T35" s="147">
        <f t="shared" si="7"/>
        <v>0.46996161980104961</v>
      </c>
      <c r="U35" s="147">
        <f t="shared" si="7"/>
        <v>0.46887210210992447</v>
      </c>
      <c r="V35" s="147">
        <f t="shared" si="7"/>
        <v>0.46778762441851401</v>
      </c>
      <c r="W35" s="147">
        <f t="shared" si="7"/>
        <v>0.46670815183571873</v>
      </c>
      <c r="X35" s="147">
        <f t="shared" si="7"/>
        <v>0.46563364979175825</v>
      </c>
      <c r="Y35" s="147">
        <f t="shared" si="7"/>
        <v>0.46456408403448102</v>
      </c>
      <c r="Z35" s="147">
        <f t="shared" si="7"/>
        <v>0.46349942062572419</v>
      </c>
      <c r="AA35" s="147">
        <f t="shared" si="7"/>
        <v>0.46243962593772481</v>
      </c>
      <c r="AB35" s="147">
        <f t="shared" si="7"/>
        <v>0.46138466664957833</v>
      </c>
      <c r="AC35" s="147">
        <f t="shared" si="7"/>
        <v>0.46033450974374712</v>
      </c>
      <c r="AD35" s="147">
        <f t="shared" si="7"/>
        <v>0.45928912250261539</v>
      </c>
      <c r="AE35" s="147">
        <f t="shared" si="7"/>
        <v>0.45824847250509165</v>
      </c>
      <c r="AF35" s="147">
        <f t="shared" si="7"/>
        <v>0.45721252762325693</v>
      </c>
      <c r="AG35" s="147">
        <f t="shared" si="7"/>
        <v>0.45618125601905823</v>
      </c>
      <c r="AH35" s="147">
        <f t="shared" si="7"/>
        <v>0.45515462614104735</v>
      </c>
      <c r="AI35" s="147">
        <f t="shared" si="7"/>
        <v>0.45413260672116257</v>
      </c>
      <c r="AJ35" s="147">
        <f t="shared" si="7"/>
        <v>0.45311516677155445</v>
      </c>
      <c r="AK35" s="147">
        <f t="shared" si="7"/>
        <v>0.45210227558145377</v>
      </c>
      <c r="AL35" s="148">
        <f t="shared" si="7"/>
        <v>0.45109390271408162</v>
      </c>
      <c r="AM35" s="148">
        <f t="shared" si="7"/>
        <v>0.45009001800360077</v>
      </c>
      <c r="AN35" s="148">
        <f t="shared" si="7"/>
        <v>0.44909059155210701</v>
      </c>
      <c r="AO35" s="148">
        <f t="shared" si="7"/>
        <v>0.44809559372666169</v>
      </c>
      <c r="AP35" s="148">
        <f t="shared" si="7"/>
        <v>0.44710499515636259</v>
      </c>
      <c r="AQ35" s="148">
        <f t="shared" si="7"/>
        <v>0.44611876672945372</v>
      </c>
      <c r="AR35" s="148">
        <f t="shared" si="7"/>
        <v>0.4451368795904741</v>
      </c>
      <c r="AS35" s="148">
        <f t="shared" si="7"/>
        <v>0.44415930513744262</v>
      </c>
    </row>
    <row r="36" spans="2:45" ht="4.5" customHeight="1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1"/>
      <c r="AI36" s="70"/>
      <c r="AJ36" s="70"/>
      <c r="AK36" s="70"/>
      <c r="AL36" s="72"/>
      <c r="AM36" s="72"/>
      <c r="AN36" s="72"/>
      <c r="AO36" s="72"/>
      <c r="AP36" s="72"/>
      <c r="AQ36" s="72"/>
      <c r="AR36" s="72"/>
      <c r="AS36" s="72"/>
    </row>
    <row r="37" spans="2:45" ht="4.5" customHeight="1" x14ac:dyDescent="0.25">
      <c r="K37" s="63"/>
    </row>
    <row r="38" spans="2:45" ht="4.5" customHeight="1" x14ac:dyDescent="0.25">
      <c r="B38" s="53"/>
      <c r="C38" s="53"/>
      <c r="D38" s="53"/>
      <c r="E38" s="53"/>
      <c r="F38" s="53"/>
      <c r="G38" s="53"/>
      <c r="H38" s="53"/>
      <c r="K38" s="63"/>
    </row>
    <row r="39" spans="2:45" ht="14.25" customHeight="1" x14ac:dyDescent="0.25">
      <c r="B39" s="53"/>
      <c r="C39" s="73" t="s">
        <v>112</v>
      </c>
      <c r="D39" s="53"/>
      <c r="E39" s="53"/>
      <c r="F39" s="53"/>
      <c r="G39" s="53"/>
      <c r="H39" s="53"/>
      <c r="I39" s="181" t="s">
        <v>37</v>
      </c>
      <c r="J39" s="181"/>
      <c r="K39" s="134">
        <f t="shared" ref="K39:AS39" si="8">IF(K$33&lt;$F16,0,$F12-$F16*K$27)</f>
        <v>0</v>
      </c>
      <c r="L39" s="134">
        <f t="shared" si="8"/>
        <v>0</v>
      </c>
      <c r="M39" s="134">
        <f t="shared" si="8"/>
        <v>0</v>
      </c>
      <c r="N39" s="134">
        <f t="shared" si="8"/>
        <v>0</v>
      </c>
      <c r="O39" s="134">
        <f t="shared" si="8"/>
        <v>0</v>
      </c>
      <c r="P39" s="134">
        <f t="shared" si="8"/>
        <v>0</v>
      </c>
      <c r="Q39" s="134">
        <f t="shared" si="8"/>
        <v>0</v>
      </c>
      <c r="R39" s="134">
        <f t="shared" si="8"/>
        <v>0</v>
      </c>
      <c r="S39" s="134">
        <f t="shared" si="8"/>
        <v>0</v>
      </c>
      <c r="T39" s="134">
        <f t="shared" si="8"/>
        <v>0</v>
      </c>
      <c r="U39" s="134">
        <f t="shared" si="8"/>
        <v>0</v>
      </c>
      <c r="V39" s="134">
        <f t="shared" si="8"/>
        <v>0</v>
      </c>
      <c r="W39" s="134">
        <f t="shared" si="8"/>
        <v>0</v>
      </c>
      <c r="X39" s="134">
        <f t="shared" si="8"/>
        <v>0</v>
      </c>
      <c r="Y39" s="134">
        <f t="shared" si="8"/>
        <v>0</v>
      </c>
      <c r="Z39" s="134">
        <f t="shared" si="8"/>
        <v>0</v>
      </c>
      <c r="AA39" s="134">
        <f t="shared" si="8"/>
        <v>0</v>
      </c>
      <c r="AB39" s="134">
        <f t="shared" si="8"/>
        <v>0</v>
      </c>
      <c r="AC39" s="134">
        <f t="shared" si="8"/>
        <v>0</v>
      </c>
      <c r="AD39" s="134">
        <f t="shared" si="8"/>
        <v>0</v>
      </c>
      <c r="AE39" s="134">
        <f t="shared" si="8"/>
        <v>0</v>
      </c>
      <c r="AF39" s="134">
        <f t="shared" si="8"/>
        <v>0</v>
      </c>
      <c r="AG39" s="134">
        <f t="shared" si="8"/>
        <v>0</v>
      </c>
      <c r="AH39" s="134">
        <f t="shared" si="8"/>
        <v>0</v>
      </c>
      <c r="AI39" s="134">
        <f t="shared" si="8"/>
        <v>0</v>
      </c>
      <c r="AJ39" s="134">
        <f t="shared" si="8"/>
        <v>0</v>
      </c>
      <c r="AK39" s="134">
        <f t="shared" si="8"/>
        <v>0</v>
      </c>
      <c r="AL39" s="134">
        <f t="shared" si="8"/>
        <v>0</v>
      </c>
      <c r="AM39" s="134">
        <f t="shared" si="8"/>
        <v>0</v>
      </c>
      <c r="AN39" s="134">
        <f t="shared" si="8"/>
        <v>0</v>
      </c>
      <c r="AO39" s="134">
        <f t="shared" si="8"/>
        <v>0</v>
      </c>
      <c r="AP39" s="134">
        <f t="shared" si="8"/>
        <v>0</v>
      </c>
      <c r="AQ39" s="134">
        <f t="shared" si="8"/>
        <v>0</v>
      </c>
      <c r="AR39" s="134">
        <f t="shared" si="8"/>
        <v>0</v>
      </c>
      <c r="AS39" s="134">
        <f t="shared" si="8"/>
        <v>0</v>
      </c>
    </row>
    <row r="40" spans="2:45" ht="12" customHeight="1" x14ac:dyDescent="0.25">
      <c r="B40" s="53"/>
      <c r="C40" s="53" t="s">
        <v>104</v>
      </c>
      <c r="D40" s="53"/>
      <c r="E40" s="53"/>
      <c r="F40" s="182">
        <v>20</v>
      </c>
      <c r="G40" s="183"/>
      <c r="H40" s="53" t="s">
        <v>37</v>
      </c>
    </row>
    <row r="41" spans="2:45" ht="4.5" customHeight="1" x14ac:dyDescent="0.25">
      <c r="B41" s="53"/>
      <c r="C41" s="53"/>
      <c r="D41" s="53"/>
      <c r="E41" s="53"/>
      <c r="F41" s="53"/>
      <c r="G41" s="53"/>
      <c r="H41" s="53"/>
    </row>
    <row r="42" spans="2:45" ht="4.5" customHeight="1" x14ac:dyDescent="0.25">
      <c r="C42" s="70"/>
      <c r="D42" s="70"/>
      <c r="E42" s="70"/>
      <c r="F42" s="70"/>
      <c r="G42" s="70"/>
      <c r="H42" s="70"/>
    </row>
    <row r="43" spans="2:45" ht="12" customHeight="1" x14ac:dyDescent="0.25">
      <c r="C43" s="100" t="s">
        <v>52</v>
      </c>
      <c r="D43" s="70"/>
      <c r="E43" s="70"/>
      <c r="F43" s="184">
        <f>((F12-F40)/F16-S7)/F26*F18/2/F22</f>
        <v>-1938.2022471910113</v>
      </c>
      <c r="G43" s="184"/>
      <c r="H43" s="102" t="s">
        <v>46</v>
      </c>
    </row>
    <row r="44" spans="2:45" ht="9.6" customHeight="1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1"/>
      <c r="AI44" s="70"/>
      <c r="AJ44" s="70"/>
      <c r="AK44" s="70"/>
      <c r="AL44" s="72"/>
      <c r="AM44" s="72"/>
      <c r="AN44" s="72"/>
      <c r="AO44" s="72"/>
      <c r="AP44" s="72"/>
      <c r="AQ44" s="72"/>
      <c r="AR44" s="72"/>
      <c r="AS44" s="72"/>
    </row>
    <row r="45" spans="2:45" ht="3" customHeight="1" thickBot="1" x14ac:dyDescent="0.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0"/>
      <c r="AI45" s="79"/>
      <c r="AJ45" s="79"/>
      <c r="AK45" s="79"/>
      <c r="AL45" s="81"/>
      <c r="AM45" s="81"/>
      <c r="AN45" s="81"/>
      <c r="AO45" s="81"/>
      <c r="AP45" s="81"/>
      <c r="AQ45" s="81"/>
      <c r="AR45" s="81"/>
      <c r="AS45" s="81"/>
    </row>
    <row r="46" spans="2:45" ht="14.45" customHeight="1" thickBot="1" x14ac:dyDescent="0.3">
      <c r="B46" s="105"/>
      <c r="C46" s="132" t="s">
        <v>101</v>
      </c>
      <c r="D46" s="105"/>
      <c r="E46" s="105"/>
      <c r="F46" s="133"/>
      <c r="G46" s="133"/>
      <c r="H46" s="105"/>
      <c r="I46" s="86"/>
      <c r="J46" s="85" t="s">
        <v>139</v>
      </c>
      <c r="K46" s="178" t="s">
        <v>113</v>
      </c>
      <c r="L46" s="179"/>
      <c r="M46" s="179"/>
      <c r="N46" s="179"/>
      <c r="O46" s="122" t="s">
        <v>114</v>
      </c>
      <c r="P46" s="180" t="s">
        <v>115</v>
      </c>
      <c r="Q46" s="180"/>
      <c r="R46" s="180"/>
    </row>
    <row r="47" spans="2:45" x14ac:dyDescent="0.25">
      <c r="B47" s="123"/>
      <c r="C47" s="123" t="s">
        <v>130</v>
      </c>
      <c r="D47" s="123"/>
      <c r="E47" s="123"/>
      <c r="F47" s="123" t="s">
        <v>102</v>
      </c>
      <c r="G47" s="123"/>
      <c r="H47" s="123"/>
      <c r="I47" s="124"/>
      <c r="J47" s="83" t="s">
        <v>6</v>
      </c>
      <c r="K47" s="84">
        <v>1</v>
      </c>
      <c r="L47" s="84">
        <v>2</v>
      </c>
      <c r="M47" s="84">
        <v>3</v>
      </c>
      <c r="N47" s="84">
        <v>4</v>
      </c>
      <c r="O47" s="84">
        <v>5</v>
      </c>
      <c r="P47" s="84">
        <v>6</v>
      </c>
      <c r="Q47" s="84">
        <v>7</v>
      </c>
      <c r="R47" s="62">
        <v>8</v>
      </c>
      <c r="S47" s="62">
        <v>9</v>
      </c>
      <c r="T47" s="62">
        <v>10</v>
      </c>
      <c r="U47" s="62">
        <v>12</v>
      </c>
      <c r="V47" s="62">
        <v>14</v>
      </c>
      <c r="W47" s="62">
        <v>16</v>
      </c>
      <c r="X47" s="62">
        <v>18</v>
      </c>
      <c r="Y47" s="62">
        <v>20</v>
      </c>
      <c r="Z47" s="62">
        <v>25</v>
      </c>
      <c r="AA47" s="62">
        <v>30</v>
      </c>
      <c r="AB47" s="62">
        <v>35</v>
      </c>
      <c r="AC47" s="62">
        <v>40</v>
      </c>
      <c r="AD47" s="62">
        <v>45</v>
      </c>
      <c r="AE47" s="62">
        <v>50</v>
      </c>
      <c r="AF47" s="62">
        <v>55</v>
      </c>
      <c r="AG47" s="62">
        <v>60</v>
      </c>
      <c r="AH47" s="62">
        <v>65</v>
      </c>
      <c r="AI47" s="62">
        <v>70</v>
      </c>
      <c r="AJ47" s="62">
        <v>75</v>
      </c>
      <c r="AK47" s="62">
        <v>80</v>
      </c>
      <c r="AL47" s="62">
        <v>90</v>
      </c>
      <c r="AM47" s="62">
        <v>100</v>
      </c>
      <c r="AN47" s="62">
        <v>125</v>
      </c>
      <c r="AO47" s="62">
        <v>150</v>
      </c>
      <c r="AP47" s="62">
        <v>175</v>
      </c>
      <c r="AQ47" s="62">
        <v>200</v>
      </c>
      <c r="AR47" s="62">
        <v>250</v>
      </c>
      <c r="AS47" s="62">
        <v>300</v>
      </c>
    </row>
    <row r="48" spans="2:45" x14ac:dyDescent="0.25">
      <c r="B48" s="125"/>
      <c r="C48" s="171" t="s">
        <v>103</v>
      </c>
      <c r="D48" s="171"/>
      <c r="E48" s="171"/>
      <c r="F48" s="125" t="s">
        <v>84</v>
      </c>
      <c r="G48" s="125"/>
      <c r="H48" s="125"/>
      <c r="I48" s="125"/>
      <c r="J48" s="125"/>
      <c r="K48" s="92">
        <v>0</v>
      </c>
      <c r="L48" s="127" t="s">
        <v>46</v>
      </c>
    </row>
    <row r="49" spans="2:17" x14ac:dyDescent="0.25">
      <c r="B49" s="126"/>
      <c r="C49" s="156"/>
      <c r="D49" s="156"/>
      <c r="E49" s="156"/>
      <c r="F49" s="126" t="s">
        <v>85</v>
      </c>
      <c r="G49" s="126"/>
      <c r="H49" s="126"/>
      <c r="I49" s="126"/>
      <c r="J49" s="126"/>
      <c r="K49" s="93">
        <v>5</v>
      </c>
      <c r="L49" s="128" t="s">
        <v>46</v>
      </c>
      <c r="Q49" s="137"/>
    </row>
    <row r="50" spans="2:17" x14ac:dyDescent="0.25">
      <c r="C50" s="61"/>
      <c r="D50" s="61"/>
      <c r="E50" s="61"/>
      <c r="K50" s="63"/>
      <c r="L50" s="25"/>
    </row>
    <row r="51" spans="2:17" x14ac:dyDescent="0.25">
      <c r="C51" s="61"/>
      <c r="D51" s="61"/>
      <c r="E51" s="61"/>
      <c r="K51" s="63"/>
      <c r="L51" s="25"/>
    </row>
    <row r="52" spans="2:17" x14ac:dyDescent="0.25">
      <c r="C52" s="26" t="s">
        <v>155</v>
      </c>
    </row>
  </sheetData>
  <mergeCells count="34">
    <mergeCell ref="F13:G13"/>
    <mergeCell ref="Y16:AA17"/>
    <mergeCell ref="K46:N46"/>
    <mergeCell ref="P46:R46"/>
    <mergeCell ref="I39:J39"/>
    <mergeCell ref="F40:G40"/>
    <mergeCell ref="F43:G43"/>
    <mergeCell ref="N16:N17"/>
    <mergeCell ref="Q17:R17"/>
    <mergeCell ref="F18:G18"/>
    <mergeCell ref="M18:W19"/>
    <mergeCell ref="F16:G16"/>
    <mergeCell ref="H19:I19"/>
    <mergeCell ref="J2:Y2"/>
    <mergeCell ref="K3:X3"/>
    <mergeCell ref="S7:T7"/>
    <mergeCell ref="S12:T12"/>
    <mergeCell ref="U12:V12"/>
    <mergeCell ref="C26:E26"/>
    <mergeCell ref="C49:E49"/>
    <mergeCell ref="D7:G7"/>
    <mergeCell ref="F12:G12"/>
    <mergeCell ref="F21:G21"/>
    <mergeCell ref="F22:G22"/>
    <mergeCell ref="F19:G19"/>
    <mergeCell ref="G29:I29"/>
    <mergeCell ref="G30:I30"/>
    <mergeCell ref="G31:I31"/>
    <mergeCell ref="I24:J24"/>
    <mergeCell ref="I25:J25"/>
    <mergeCell ref="F26:H26"/>
    <mergeCell ref="I27:J27"/>
    <mergeCell ref="C48:E48"/>
    <mergeCell ref="I33:J33"/>
  </mergeCells>
  <conditionalFormatting sqref="N40">
    <cfRule type="cellIs" dxfId="11" priority="8" stopIfTrue="1" operator="greaterThan">
      <formula>"V7"</formula>
    </cfRule>
    <cfRule type="cellIs" dxfId="10" priority="9" stopIfTrue="1" operator="between">
      <formula>"V6"</formula>
      <formula>"V7"</formula>
    </cfRule>
    <cfRule type="cellIs" dxfId="9" priority="10" stopIfTrue="1" operator="greaterThan">
      <formula>"V7"</formula>
    </cfRule>
  </conditionalFormatting>
  <conditionalFormatting sqref="L41:L43">
    <cfRule type="expression" dxfId="8" priority="6" stopIfTrue="1">
      <formula>"&gt;E33"</formula>
    </cfRule>
    <cfRule type="expression" dxfId="7" priority="7" stopIfTrue="1">
      <formula>"&gt;$E33"</formula>
    </cfRule>
  </conditionalFormatting>
  <conditionalFormatting sqref="K39:AS39">
    <cfRule type="cellIs" dxfId="6" priority="4" stopIfTrue="1" operator="lessThan">
      <formula>$F$40</formula>
    </cfRule>
    <cfRule type="cellIs" dxfId="5" priority="5" stopIfTrue="1" operator="lessThan">
      <formula>$F$40</formula>
    </cfRule>
  </conditionalFormatting>
  <conditionalFormatting sqref="C26 F26:H26">
    <cfRule type="expression" dxfId="4" priority="3">
      <formula>"wenn(E18="")"</formula>
    </cfRule>
  </conditionalFormatting>
  <conditionalFormatting sqref="K33:AS33">
    <cfRule type="cellIs" dxfId="3" priority="2" stopIfTrue="1" operator="lessThan">
      <formula>$T$6</formula>
    </cfRule>
  </conditionalFormatting>
  <conditionalFormatting sqref="K33:AS33">
    <cfRule type="cellIs" dxfId="2" priority="17" stopIfTrue="1" operator="greaterThanOrEqual">
      <formula>$W$9</formula>
    </cfRule>
    <cfRule type="cellIs" dxfId="1" priority="18" stopIfTrue="1" operator="lessThan">
      <formula>$W$10</formula>
    </cfRule>
    <cfRule type="cellIs" dxfId="0" priority="19" stopIfTrue="1" operator="lessThan">
      <formula>$W$9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7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locked="0" defaultSize="0" autoFill="0" autoLine="0" autoPict="0" altText="">
                <anchor moveWithCells="1">
                  <from>
                    <xdr:col>5</xdr:col>
                    <xdr:colOff>238125</xdr:colOff>
                    <xdr:row>8</xdr:row>
                    <xdr:rowOff>123825</xdr:rowOff>
                  </from>
                  <to>
                    <xdr:col>6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locked="0" defaultSize="0" autoFill="0" autoLine="0" autoPict="0">
                <anchor moveWithCells="1">
                  <from>
                    <xdr:col>5</xdr:col>
                    <xdr:colOff>238125</xdr:colOff>
                    <xdr:row>9</xdr:row>
                    <xdr:rowOff>104775</xdr:rowOff>
                  </from>
                  <to>
                    <xdr:col>7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I49"/>
  <sheetViews>
    <sheetView topLeftCell="A3" workbookViewId="0">
      <selection activeCell="AA1" sqref="AA1:AB47"/>
    </sheetView>
  </sheetViews>
  <sheetFormatPr baseColWidth="10" defaultRowHeight="15" x14ac:dyDescent="0.25"/>
  <cols>
    <col min="1" max="1" width="4.28515625" customWidth="1"/>
    <col min="2" max="2" width="28" style="110" customWidth="1"/>
    <col min="3" max="4" width="9.140625" customWidth="1"/>
    <col min="6" max="6" width="39.7109375" style="26" customWidth="1"/>
    <col min="7" max="7" width="3.85546875" customWidth="1"/>
    <col min="8" max="8" width="9.7109375" style="25" customWidth="1"/>
    <col min="9" max="26" width="5.28515625" style="25" customWidth="1"/>
    <col min="27" max="27" width="6.28515625" style="25" bestFit="1" customWidth="1"/>
    <col min="28" max="34" width="5.28515625" style="25" customWidth="1"/>
    <col min="259" max="259" width="4.28515625" customWidth="1"/>
    <col min="260" max="260" width="15.85546875" customWidth="1"/>
    <col min="261" max="262" width="9.140625" customWidth="1"/>
    <col min="264" max="264" width="34.28515625" customWidth="1"/>
    <col min="265" max="265" width="3.85546875" customWidth="1"/>
    <col min="266" max="266" width="9.7109375" customWidth="1"/>
    <col min="267" max="290" width="5.28515625" customWidth="1"/>
    <col min="515" max="515" width="4.28515625" customWidth="1"/>
    <col min="516" max="516" width="15.85546875" customWidth="1"/>
    <col min="517" max="518" width="9.140625" customWidth="1"/>
    <col min="520" max="520" width="34.28515625" customWidth="1"/>
    <col min="521" max="521" width="3.85546875" customWidth="1"/>
    <col min="522" max="522" width="9.7109375" customWidth="1"/>
    <col min="523" max="546" width="5.28515625" customWidth="1"/>
    <col min="771" max="771" width="4.28515625" customWidth="1"/>
    <col min="772" max="772" width="15.85546875" customWidth="1"/>
    <col min="773" max="774" width="9.140625" customWidth="1"/>
    <col min="776" max="776" width="34.28515625" customWidth="1"/>
    <col min="777" max="777" width="3.85546875" customWidth="1"/>
    <col min="778" max="778" width="9.7109375" customWidth="1"/>
    <col min="779" max="802" width="5.28515625" customWidth="1"/>
    <col min="1027" max="1027" width="4.28515625" customWidth="1"/>
    <col min="1028" max="1028" width="15.85546875" customWidth="1"/>
    <col min="1029" max="1030" width="9.140625" customWidth="1"/>
    <col min="1032" max="1032" width="34.28515625" customWidth="1"/>
    <col min="1033" max="1033" width="3.85546875" customWidth="1"/>
    <col min="1034" max="1034" width="9.7109375" customWidth="1"/>
    <col min="1035" max="1058" width="5.28515625" customWidth="1"/>
    <col min="1283" max="1283" width="4.28515625" customWidth="1"/>
    <col min="1284" max="1284" width="15.85546875" customWidth="1"/>
    <col min="1285" max="1286" width="9.140625" customWidth="1"/>
    <col min="1288" max="1288" width="34.28515625" customWidth="1"/>
    <col min="1289" max="1289" width="3.85546875" customWidth="1"/>
    <col min="1290" max="1290" width="9.7109375" customWidth="1"/>
    <col min="1291" max="1314" width="5.28515625" customWidth="1"/>
    <col min="1539" max="1539" width="4.28515625" customWidth="1"/>
    <col min="1540" max="1540" width="15.85546875" customWidth="1"/>
    <col min="1541" max="1542" width="9.140625" customWidth="1"/>
    <col min="1544" max="1544" width="34.28515625" customWidth="1"/>
    <col min="1545" max="1545" width="3.85546875" customWidth="1"/>
    <col min="1546" max="1546" width="9.7109375" customWidth="1"/>
    <col min="1547" max="1570" width="5.28515625" customWidth="1"/>
    <col min="1795" max="1795" width="4.28515625" customWidth="1"/>
    <col min="1796" max="1796" width="15.85546875" customWidth="1"/>
    <col min="1797" max="1798" width="9.140625" customWidth="1"/>
    <col min="1800" max="1800" width="34.28515625" customWidth="1"/>
    <col min="1801" max="1801" width="3.85546875" customWidth="1"/>
    <col min="1802" max="1802" width="9.7109375" customWidth="1"/>
    <col min="1803" max="1826" width="5.28515625" customWidth="1"/>
    <col min="2051" max="2051" width="4.28515625" customWidth="1"/>
    <col min="2052" max="2052" width="15.85546875" customWidth="1"/>
    <col min="2053" max="2054" width="9.140625" customWidth="1"/>
    <col min="2056" max="2056" width="34.28515625" customWidth="1"/>
    <col min="2057" max="2057" width="3.85546875" customWidth="1"/>
    <col min="2058" max="2058" width="9.7109375" customWidth="1"/>
    <col min="2059" max="2082" width="5.28515625" customWidth="1"/>
    <col min="2307" max="2307" width="4.28515625" customWidth="1"/>
    <col min="2308" max="2308" width="15.85546875" customWidth="1"/>
    <col min="2309" max="2310" width="9.140625" customWidth="1"/>
    <col min="2312" max="2312" width="34.28515625" customWidth="1"/>
    <col min="2313" max="2313" width="3.85546875" customWidth="1"/>
    <col min="2314" max="2314" width="9.7109375" customWidth="1"/>
    <col min="2315" max="2338" width="5.28515625" customWidth="1"/>
    <col min="2563" max="2563" width="4.28515625" customWidth="1"/>
    <col min="2564" max="2564" width="15.85546875" customWidth="1"/>
    <col min="2565" max="2566" width="9.140625" customWidth="1"/>
    <col min="2568" max="2568" width="34.28515625" customWidth="1"/>
    <col min="2569" max="2569" width="3.85546875" customWidth="1"/>
    <col min="2570" max="2570" width="9.7109375" customWidth="1"/>
    <col min="2571" max="2594" width="5.28515625" customWidth="1"/>
    <col min="2819" max="2819" width="4.28515625" customWidth="1"/>
    <col min="2820" max="2820" width="15.85546875" customWidth="1"/>
    <col min="2821" max="2822" width="9.140625" customWidth="1"/>
    <col min="2824" max="2824" width="34.28515625" customWidth="1"/>
    <col min="2825" max="2825" width="3.85546875" customWidth="1"/>
    <col min="2826" max="2826" width="9.7109375" customWidth="1"/>
    <col min="2827" max="2850" width="5.28515625" customWidth="1"/>
    <col min="3075" max="3075" width="4.28515625" customWidth="1"/>
    <col min="3076" max="3076" width="15.85546875" customWidth="1"/>
    <col min="3077" max="3078" width="9.140625" customWidth="1"/>
    <col min="3080" max="3080" width="34.28515625" customWidth="1"/>
    <col min="3081" max="3081" width="3.85546875" customWidth="1"/>
    <col min="3082" max="3082" width="9.7109375" customWidth="1"/>
    <col min="3083" max="3106" width="5.28515625" customWidth="1"/>
    <col min="3331" max="3331" width="4.28515625" customWidth="1"/>
    <col min="3332" max="3332" width="15.85546875" customWidth="1"/>
    <col min="3333" max="3334" width="9.140625" customWidth="1"/>
    <col min="3336" max="3336" width="34.28515625" customWidth="1"/>
    <col min="3337" max="3337" width="3.85546875" customWidth="1"/>
    <col min="3338" max="3338" width="9.7109375" customWidth="1"/>
    <col min="3339" max="3362" width="5.28515625" customWidth="1"/>
    <col min="3587" max="3587" width="4.28515625" customWidth="1"/>
    <col min="3588" max="3588" width="15.85546875" customWidth="1"/>
    <col min="3589" max="3590" width="9.140625" customWidth="1"/>
    <col min="3592" max="3592" width="34.28515625" customWidth="1"/>
    <col min="3593" max="3593" width="3.85546875" customWidth="1"/>
    <col min="3594" max="3594" width="9.7109375" customWidth="1"/>
    <col min="3595" max="3618" width="5.28515625" customWidth="1"/>
    <col min="3843" max="3843" width="4.28515625" customWidth="1"/>
    <col min="3844" max="3844" width="15.85546875" customWidth="1"/>
    <col min="3845" max="3846" width="9.140625" customWidth="1"/>
    <col min="3848" max="3848" width="34.28515625" customWidth="1"/>
    <col min="3849" max="3849" width="3.85546875" customWidth="1"/>
    <col min="3850" max="3850" width="9.7109375" customWidth="1"/>
    <col min="3851" max="3874" width="5.28515625" customWidth="1"/>
    <col min="4099" max="4099" width="4.28515625" customWidth="1"/>
    <col min="4100" max="4100" width="15.85546875" customWidth="1"/>
    <col min="4101" max="4102" width="9.140625" customWidth="1"/>
    <col min="4104" max="4104" width="34.28515625" customWidth="1"/>
    <col min="4105" max="4105" width="3.85546875" customWidth="1"/>
    <col min="4106" max="4106" width="9.7109375" customWidth="1"/>
    <col min="4107" max="4130" width="5.28515625" customWidth="1"/>
    <col min="4355" max="4355" width="4.28515625" customWidth="1"/>
    <col min="4356" max="4356" width="15.85546875" customWidth="1"/>
    <col min="4357" max="4358" width="9.140625" customWidth="1"/>
    <col min="4360" max="4360" width="34.28515625" customWidth="1"/>
    <col min="4361" max="4361" width="3.85546875" customWidth="1"/>
    <col min="4362" max="4362" width="9.7109375" customWidth="1"/>
    <col min="4363" max="4386" width="5.28515625" customWidth="1"/>
    <col min="4611" max="4611" width="4.28515625" customWidth="1"/>
    <col min="4612" max="4612" width="15.85546875" customWidth="1"/>
    <col min="4613" max="4614" width="9.140625" customWidth="1"/>
    <col min="4616" max="4616" width="34.28515625" customWidth="1"/>
    <col min="4617" max="4617" width="3.85546875" customWidth="1"/>
    <col min="4618" max="4618" width="9.7109375" customWidth="1"/>
    <col min="4619" max="4642" width="5.28515625" customWidth="1"/>
    <col min="4867" max="4867" width="4.28515625" customWidth="1"/>
    <col min="4868" max="4868" width="15.85546875" customWidth="1"/>
    <col min="4869" max="4870" width="9.140625" customWidth="1"/>
    <col min="4872" max="4872" width="34.28515625" customWidth="1"/>
    <col min="4873" max="4873" width="3.85546875" customWidth="1"/>
    <col min="4874" max="4874" width="9.7109375" customWidth="1"/>
    <col min="4875" max="4898" width="5.28515625" customWidth="1"/>
    <col min="5123" max="5123" width="4.28515625" customWidth="1"/>
    <col min="5124" max="5124" width="15.85546875" customWidth="1"/>
    <col min="5125" max="5126" width="9.140625" customWidth="1"/>
    <col min="5128" max="5128" width="34.28515625" customWidth="1"/>
    <col min="5129" max="5129" width="3.85546875" customWidth="1"/>
    <col min="5130" max="5130" width="9.7109375" customWidth="1"/>
    <col min="5131" max="5154" width="5.28515625" customWidth="1"/>
    <col min="5379" max="5379" width="4.28515625" customWidth="1"/>
    <col min="5380" max="5380" width="15.85546875" customWidth="1"/>
    <col min="5381" max="5382" width="9.140625" customWidth="1"/>
    <col min="5384" max="5384" width="34.28515625" customWidth="1"/>
    <col min="5385" max="5385" width="3.85546875" customWidth="1"/>
    <col min="5386" max="5386" width="9.7109375" customWidth="1"/>
    <col min="5387" max="5410" width="5.28515625" customWidth="1"/>
    <col min="5635" max="5635" width="4.28515625" customWidth="1"/>
    <col min="5636" max="5636" width="15.85546875" customWidth="1"/>
    <col min="5637" max="5638" width="9.140625" customWidth="1"/>
    <col min="5640" max="5640" width="34.28515625" customWidth="1"/>
    <col min="5641" max="5641" width="3.85546875" customWidth="1"/>
    <col min="5642" max="5642" width="9.7109375" customWidth="1"/>
    <col min="5643" max="5666" width="5.28515625" customWidth="1"/>
    <col min="5891" max="5891" width="4.28515625" customWidth="1"/>
    <col min="5892" max="5892" width="15.85546875" customWidth="1"/>
    <col min="5893" max="5894" width="9.140625" customWidth="1"/>
    <col min="5896" max="5896" width="34.28515625" customWidth="1"/>
    <col min="5897" max="5897" width="3.85546875" customWidth="1"/>
    <col min="5898" max="5898" width="9.7109375" customWidth="1"/>
    <col min="5899" max="5922" width="5.28515625" customWidth="1"/>
    <col min="6147" max="6147" width="4.28515625" customWidth="1"/>
    <col min="6148" max="6148" width="15.85546875" customWidth="1"/>
    <col min="6149" max="6150" width="9.140625" customWidth="1"/>
    <col min="6152" max="6152" width="34.28515625" customWidth="1"/>
    <col min="6153" max="6153" width="3.85546875" customWidth="1"/>
    <col min="6154" max="6154" width="9.7109375" customWidth="1"/>
    <col min="6155" max="6178" width="5.28515625" customWidth="1"/>
    <col min="6403" max="6403" width="4.28515625" customWidth="1"/>
    <col min="6404" max="6404" width="15.85546875" customWidth="1"/>
    <col min="6405" max="6406" width="9.140625" customWidth="1"/>
    <col min="6408" max="6408" width="34.28515625" customWidth="1"/>
    <col min="6409" max="6409" width="3.85546875" customWidth="1"/>
    <col min="6410" max="6410" width="9.7109375" customWidth="1"/>
    <col min="6411" max="6434" width="5.28515625" customWidth="1"/>
    <col min="6659" max="6659" width="4.28515625" customWidth="1"/>
    <col min="6660" max="6660" width="15.85546875" customWidth="1"/>
    <col min="6661" max="6662" width="9.140625" customWidth="1"/>
    <col min="6664" max="6664" width="34.28515625" customWidth="1"/>
    <col min="6665" max="6665" width="3.85546875" customWidth="1"/>
    <col min="6666" max="6666" width="9.7109375" customWidth="1"/>
    <col min="6667" max="6690" width="5.28515625" customWidth="1"/>
    <col min="6915" max="6915" width="4.28515625" customWidth="1"/>
    <col min="6916" max="6916" width="15.85546875" customWidth="1"/>
    <col min="6917" max="6918" width="9.140625" customWidth="1"/>
    <col min="6920" max="6920" width="34.28515625" customWidth="1"/>
    <col min="6921" max="6921" width="3.85546875" customWidth="1"/>
    <col min="6922" max="6922" width="9.7109375" customWidth="1"/>
    <col min="6923" max="6946" width="5.28515625" customWidth="1"/>
    <col min="7171" max="7171" width="4.28515625" customWidth="1"/>
    <col min="7172" max="7172" width="15.85546875" customWidth="1"/>
    <col min="7173" max="7174" width="9.140625" customWidth="1"/>
    <col min="7176" max="7176" width="34.28515625" customWidth="1"/>
    <col min="7177" max="7177" width="3.85546875" customWidth="1"/>
    <col min="7178" max="7178" width="9.7109375" customWidth="1"/>
    <col min="7179" max="7202" width="5.28515625" customWidth="1"/>
    <col min="7427" max="7427" width="4.28515625" customWidth="1"/>
    <col min="7428" max="7428" width="15.85546875" customWidth="1"/>
    <col min="7429" max="7430" width="9.140625" customWidth="1"/>
    <col min="7432" max="7432" width="34.28515625" customWidth="1"/>
    <col min="7433" max="7433" width="3.85546875" customWidth="1"/>
    <col min="7434" max="7434" width="9.7109375" customWidth="1"/>
    <col min="7435" max="7458" width="5.28515625" customWidth="1"/>
    <col min="7683" max="7683" width="4.28515625" customWidth="1"/>
    <col min="7684" max="7684" width="15.85546875" customWidth="1"/>
    <col min="7685" max="7686" width="9.140625" customWidth="1"/>
    <col min="7688" max="7688" width="34.28515625" customWidth="1"/>
    <col min="7689" max="7689" width="3.85546875" customWidth="1"/>
    <col min="7690" max="7690" width="9.7109375" customWidth="1"/>
    <col min="7691" max="7714" width="5.28515625" customWidth="1"/>
    <col min="7939" max="7939" width="4.28515625" customWidth="1"/>
    <col min="7940" max="7940" width="15.85546875" customWidth="1"/>
    <col min="7941" max="7942" width="9.140625" customWidth="1"/>
    <col min="7944" max="7944" width="34.28515625" customWidth="1"/>
    <col min="7945" max="7945" width="3.85546875" customWidth="1"/>
    <col min="7946" max="7946" width="9.7109375" customWidth="1"/>
    <col min="7947" max="7970" width="5.28515625" customWidth="1"/>
    <col min="8195" max="8195" width="4.28515625" customWidth="1"/>
    <col min="8196" max="8196" width="15.85546875" customWidth="1"/>
    <col min="8197" max="8198" width="9.140625" customWidth="1"/>
    <col min="8200" max="8200" width="34.28515625" customWidth="1"/>
    <col min="8201" max="8201" width="3.85546875" customWidth="1"/>
    <col min="8202" max="8202" width="9.7109375" customWidth="1"/>
    <col min="8203" max="8226" width="5.28515625" customWidth="1"/>
    <col min="8451" max="8451" width="4.28515625" customWidth="1"/>
    <col min="8452" max="8452" width="15.85546875" customWidth="1"/>
    <col min="8453" max="8454" width="9.140625" customWidth="1"/>
    <col min="8456" max="8456" width="34.28515625" customWidth="1"/>
    <col min="8457" max="8457" width="3.85546875" customWidth="1"/>
    <col min="8458" max="8458" width="9.7109375" customWidth="1"/>
    <col min="8459" max="8482" width="5.28515625" customWidth="1"/>
    <col min="8707" max="8707" width="4.28515625" customWidth="1"/>
    <col min="8708" max="8708" width="15.85546875" customWidth="1"/>
    <col min="8709" max="8710" width="9.140625" customWidth="1"/>
    <col min="8712" max="8712" width="34.28515625" customWidth="1"/>
    <col min="8713" max="8713" width="3.85546875" customWidth="1"/>
    <col min="8714" max="8714" width="9.7109375" customWidth="1"/>
    <col min="8715" max="8738" width="5.28515625" customWidth="1"/>
    <col min="8963" max="8963" width="4.28515625" customWidth="1"/>
    <col min="8964" max="8964" width="15.85546875" customWidth="1"/>
    <col min="8965" max="8966" width="9.140625" customWidth="1"/>
    <col min="8968" max="8968" width="34.28515625" customWidth="1"/>
    <col min="8969" max="8969" width="3.85546875" customWidth="1"/>
    <col min="8970" max="8970" width="9.7109375" customWidth="1"/>
    <col min="8971" max="8994" width="5.28515625" customWidth="1"/>
    <col min="9219" max="9219" width="4.28515625" customWidth="1"/>
    <col min="9220" max="9220" width="15.85546875" customWidth="1"/>
    <col min="9221" max="9222" width="9.140625" customWidth="1"/>
    <col min="9224" max="9224" width="34.28515625" customWidth="1"/>
    <col min="9225" max="9225" width="3.85546875" customWidth="1"/>
    <col min="9226" max="9226" width="9.7109375" customWidth="1"/>
    <col min="9227" max="9250" width="5.28515625" customWidth="1"/>
    <col min="9475" max="9475" width="4.28515625" customWidth="1"/>
    <col min="9476" max="9476" width="15.85546875" customWidth="1"/>
    <col min="9477" max="9478" width="9.140625" customWidth="1"/>
    <col min="9480" max="9480" width="34.28515625" customWidth="1"/>
    <col min="9481" max="9481" width="3.85546875" customWidth="1"/>
    <col min="9482" max="9482" width="9.7109375" customWidth="1"/>
    <col min="9483" max="9506" width="5.28515625" customWidth="1"/>
    <col min="9731" max="9731" width="4.28515625" customWidth="1"/>
    <col min="9732" max="9732" width="15.85546875" customWidth="1"/>
    <col min="9733" max="9734" width="9.140625" customWidth="1"/>
    <col min="9736" max="9736" width="34.28515625" customWidth="1"/>
    <col min="9737" max="9737" width="3.85546875" customWidth="1"/>
    <col min="9738" max="9738" width="9.7109375" customWidth="1"/>
    <col min="9739" max="9762" width="5.28515625" customWidth="1"/>
    <col min="9987" max="9987" width="4.28515625" customWidth="1"/>
    <col min="9988" max="9988" width="15.85546875" customWidth="1"/>
    <col min="9989" max="9990" width="9.140625" customWidth="1"/>
    <col min="9992" max="9992" width="34.28515625" customWidth="1"/>
    <col min="9993" max="9993" width="3.85546875" customWidth="1"/>
    <col min="9994" max="9994" width="9.7109375" customWidth="1"/>
    <col min="9995" max="10018" width="5.28515625" customWidth="1"/>
    <col min="10243" max="10243" width="4.28515625" customWidth="1"/>
    <col min="10244" max="10244" width="15.85546875" customWidth="1"/>
    <col min="10245" max="10246" width="9.140625" customWidth="1"/>
    <col min="10248" max="10248" width="34.28515625" customWidth="1"/>
    <col min="10249" max="10249" width="3.85546875" customWidth="1"/>
    <col min="10250" max="10250" width="9.7109375" customWidth="1"/>
    <col min="10251" max="10274" width="5.28515625" customWidth="1"/>
    <col min="10499" max="10499" width="4.28515625" customWidth="1"/>
    <col min="10500" max="10500" width="15.85546875" customWidth="1"/>
    <col min="10501" max="10502" width="9.140625" customWidth="1"/>
    <col min="10504" max="10504" width="34.28515625" customWidth="1"/>
    <col min="10505" max="10505" width="3.85546875" customWidth="1"/>
    <col min="10506" max="10506" width="9.7109375" customWidth="1"/>
    <col min="10507" max="10530" width="5.28515625" customWidth="1"/>
    <col min="10755" max="10755" width="4.28515625" customWidth="1"/>
    <col min="10756" max="10756" width="15.85546875" customWidth="1"/>
    <col min="10757" max="10758" width="9.140625" customWidth="1"/>
    <col min="10760" max="10760" width="34.28515625" customWidth="1"/>
    <col min="10761" max="10761" width="3.85546875" customWidth="1"/>
    <col min="10762" max="10762" width="9.7109375" customWidth="1"/>
    <col min="10763" max="10786" width="5.28515625" customWidth="1"/>
    <col min="11011" max="11011" width="4.28515625" customWidth="1"/>
    <col min="11012" max="11012" width="15.85546875" customWidth="1"/>
    <col min="11013" max="11014" width="9.140625" customWidth="1"/>
    <col min="11016" max="11016" width="34.28515625" customWidth="1"/>
    <col min="11017" max="11017" width="3.85546875" customWidth="1"/>
    <col min="11018" max="11018" width="9.7109375" customWidth="1"/>
    <col min="11019" max="11042" width="5.28515625" customWidth="1"/>
    <col min="11267" max="11267" width="4.28515625" customWidth="1"/>
    <col min="11268" max="11268" width="15.85546875" customWidth="1"/>
    <col min="11269" max="11270" width="9.140625" customWidth="1"/>
    <col min="11272" max="11272" width="34.28515625" customWidth="1"/>
    <col min="11273" max="11273" width="3.85546875" customWidth="1"/>
    <col min="11274" max="11274" width="9.7109375" customWidth="1"/>
    <col min="11275" max="11298" width="5.28515625" customWidth="1"/>
    <col min="11523" max="11523" width="4.28515625" customWidth="1"/>
    <col min="11524" max="11524" width="15.85546875" customWidth="1"/>
    <col min="11525" max="11526" width="9.140625" customWidth="1"/>
    <col min="11528" max="11528" width="34.28515625" customWidth="1"/>
    <col min="11529" max="11529" width="3.85546875" customWidth="1"/>
    <col min="11530" max="11530" width="9.7109375" customWidth="1"/>
    <col min="11531" max="11554" width="5.28515625" customWidth="1"/>
    <col min="11779" max="11779" width="4.28515625" customWidth="1"/>
    <col min="11780" max="11780" width="15.85546875" customWidth="1"/>
    <col min="11781" max="11782" width="9.140625" customWidth="1"/>
    <col min="11784" max="11784" width="34.28515625" customWidth="1"/>
    <col min="11785" max="11785" width="3.85546875" customWidth="1"/>
    <col min="11786" max="11786" width="9.7109375" customWidth="1"/>
    <col min="11787" max="11810" width="5.28515625" customWidth="1"/>
    <col min="12035" max="12035" width="4.28515625" customWidth="1"/>
    <col min="12036" max="12036" width="15.85546875" customWidth="1"/>
    <col min="12037" max="12038" width="9.140625" customWidth="1"/>
    <col min="12040" max="12040" width="34.28515625" customWidth="1"/>
    <col min="12041" max="12041" width="3.85546875" customWidth="1"/>
    <col min="12042" max="12042" width="9.7109375" customWidth="1"/>
    <col min="12043" max="12066" width="5.28515625" customWidth="1"/>
    <col min="12291" max="12291" width="4.28515625" customWidth="1"/>
    <col min="12292" max="12292" width="15.85546875" customWidth="1"/>
    <col min="12293" max="12294" width="9.140625" customWidth="1"/>
    <col min="12296" max="12296" width="34.28515625" customWidth="1"/>
    <col min="12297" max="12297" width="3.85546875" customWidth="1"/>
    <col min="12298" max="12298" width="9.7109375" customWidth="1"/>
    <col min="12299" max="12322" width="5.28515625" customWidth="1"/>
    <col min="12547" max="12547" width="4.28515625" customWidth="1"/>
    <col min="12548" max="12548" width="15.85546875" customWidth="1"/>
    <col min="12549" max="12550" width="9.140625" customWidth="1"/>
    <col min="12552" max="12552" width="34.28515625" customWidth="1"/>
    <col min="12553" max="12553" width="3.85546875" customWidth="1"/>
    <col min="12554" max="12554" width="9.7109375" customWidth="1"/>
    <col min="12555" max="12578" width="5.28515625" customWidth="1"/>
    <col min="12803" max="12803" width="4.28515625" customWidth="1"/>
    <col min="12804" max="12804" width="15.85546875" customWidth="1"/>
    <col min="12805" max="12806" width="9.140625" customWidth="1"/>
    <col min="12808" max="12808" width="34.28515625" customWidth="1"/>
    <col min="12809" max="12809" width="3.85546875" customWidth="1"/>
    <col min="12810" max="12810" width="9.7109375" customWidth="1"/>
    <col min="12811" max="12834" width="5.28515625" customWidth="1"/>
    <col min="13059" max="13059" width="4.28515625" customWidth="1"/>
    <col min="13060" max="13060" width="15.85546875" customWidth="1"/>
    <col min="13061" max="13062" width="9.140625" customWidth="1"/>
    <col min="13064" max="13064" width="34.28515625" customWidth="1"/>
    <col min="13065" max="13065" width="3.85546875" customWidth="1"/>
    <col min="13066" max="13066" width="9.7109375" customWidth="1"/>
    <col min="13067" max="13090" width="5.28515625" customWidth="1"/>
    <col min="13315" max="13315" width="4.28515625" customWidth="1"/>
    <col min="13316" max="13316" width="15.85546875" customWidth="1"/>
    <col min="13317" max="13318" width="9.140625" customWidth="1"/>
    <col min="13320" max="13320" width="34.28515625" customWidth="1"/>
    <col min="13321" max="13321" width="3.85546875" customWidth="1"/>
    <col min="13322" max="13322" width="9.7109375" customWidth="1"/>
    <col min="13323" max="13346" width="5.28515625" customWidth="1"/>
    <col min="13571" max="13571" width="4.28515625" customWidth="1"/>
    <col min="13572" max="13572" width="15.85546875" customWidth="1"/>
    <col min="13573" max="13574" width="9.140625" customWidth="1"/>
    <col min="13576" max="13576" width="34.28515625" customWidth="1"/>
    <col min="13577" max="13577" width="3.85546875" customWidth="1"/>
    <col min="13578" max="13578" width="9.7109375" customWidth="1"/>
    <col min="13579" max="13602" width="5.28515625" customWidth="1"/>
    <col min="13827" max="13827" width="4.28515625" customWidth="1"/>
    <col min="13828" max="13828" width="15.85546875" customWidth="1"/>
    <col min="13829" max="13830" width="9.140625" customWidth="1"/>
    <col min="13832" max="13832" width="34.28515625" customWidth="1"/>
    <col min="13833" max="13833" width="3.85546875" customWidth="1"/>
    <col min="13834" max="13834" width="9.7109375" customWidth="1"/>
    <col min="13835" max="13858" width="5.28515625" customWidth="1"/>
    <col min="14083" max="14083" width="4.28515625" customWidth="1"/>
    <col min="14084" max="14084" width="15.85546875" customWidth="1"/>
    <col min="14085" max="14086" width="9.140625" customWidth="1"/>
    <col min="14088" max="14088" width="34.28515625" customWidth="1"/>
    <col min="14089" max="14089" width="3.85546875" customWidth="1"/>
    <col min="14090" max="14090" width="9.7109375" customWidth="1"/>
    <col min="14091" max="14114" width="5.28515625" customWidth="1"/>
    <col min="14339" max="14339" width="4.28515625" customWidth="1"/>
    <col min="14340" max="14340" width="15.85546875" customWidth="1"/>
    <col min="14341" max="14342" width="9.140625" customWidth="1"/>
    <col min="14344" max="14344" width="34.28515625" customWidth="1"/>
    <col min="14345" max="14345" width="3.85546875" customWidth="1"/>
    <col min="14346" max="14346" width="9.7109375" customWidth="1"/>
    <col min="14347" max="14370" width="5.28515625" customWidth="1"/>
    <col min="14595" max="14595" width="4.28515625" customWidth="1"/>
    <col min="14596" max="14596" width="15.85546875" customWidth="1"/>
    <col min="14597" max="14598" width="9.140625" customWidth="1"/>
    <col min="14600" max="14600" width="34.28515625" customWidth="1"/>
    <col min="14601" max="14601" width="3.85546875" customWidth="1"/>
    <col min="14602" max="14602" width="9.7109375" customWidth="1"/>
    <col min="14603" max="14626" width="5.28515625" customWidth="1"/>
    <col min="14851" max="14851" width="4.28515625" customWidth="1"/>
    <col min="14852" max="14852" width="15.85546875" customWidth="1"/>
    <col min="14853" max="14854" width="9.140625" customWidth="1"/>
    <col min="14856" max="14856" width="34.28515625" customWidth="1"/>
    <col min="14857" max="14857" width="3.85546875" customWidth="1"/>
    <col min="14858" max="14858" width="9.7109375" customWidth="1"/>
    <col min="14859" max="14882" width="5.28515625" customWidth="1"/>
    <col min="15107" max="15107" width="4.28515625" customWidth="1"/>
    <col min="15108" max="15108" width="15.85546875" customWidth="1"/>
    <col min="15109" max="15110" width="9.140625" customWidth="1"/>
    <col min="15112" max="15112" width="34.28515625" customWidth="1"/>
    <col min="15113" max="15113" width="3.85546875" customWidth="1"/>
    <col min="15114" max="15114" width="9.7109375" customWidth="1"/>
    <col min="15115" max="15138" width="5.28515625" customWidth="1"/>
    <col min="15363" max="15363" width="4.28515625" customWidth="1"/>
    <col min="15364" max="15364" width="15.85546875" customWidth="1"/>
    <col min="15365" max="15366" width="9.140625" customWidth="1"/>
    <col min="15368" max="15368" width="34.28515625" customWidth="1"/>
    <col min="15369" max="15369" width="3.85546875" customWidth="1"/>
    <col min="15370" max="15370" width="9.7109375" customWidth="1"/>
    <col min="15371" max="15394" width="5.28515625" customWidth="1"/>
    <col min="15619" max="15619" width="4.28515625" customWidth="1"/>
    <col min="15620" max="15620" width="15.85546875" customWidth="1"/>
    <col min="15621" max="15622" width="9.140625" customWidth="1"/>
    <col min="15624" max="15624" width="34.28515625" customWidth="1"/>
    <col min="15625" max="15625" width="3.85546875" customWidth="1"/>
    <col min="15626" max="15626" width="9.7109375" customWidth="1"/>
    <col min="15627" max="15650" width="5.28515625" customWidth="1"/>
    <col min="15875" max="15875" width="4.28515625" customWidth="1"/>
    <col min="15876" max="15876" width="15.85546875" customWidth="1"/>
    <col min="15877" max="15878" width="9.140625" customWidth="1"/>
    <col min="15880" max="15880" width="34.28515625" customWidth="1"/>
    <col min="15881" max="15881" width="3.85546875" customWidth="1"/>
    <col min="15882" max="15882" width="9.7109375" customWidth="1"/>
    <col min="15883" max="15906" width="5.28515625" customWidth="1"/>
    <col min="16131" max="16131" width="4.28515625" customWidth="1"/>
    <col min="16132" max="16132" width="15.85546875" customWidth="1"/>
    <col min="16133" max="16134" width="9.140625" customWidth="1"/>
    <col min="16136" max="16136" width="34.28515625" customWidth="1"/>
    <col min="16137" max="16137" width="3.85546875" customWidth="1"/>
    <col min="16138" max="16138" width="9.7109375" customWidth="1"/>
    <col min="16139" max="16162" width="5.28515625" customWidth="1"/>
  </cols>
  <sheetData>
    <row r="1" spans="1:35" ht="15.75" thickBot="1" x14ac:dyDescent="0.3">
      <c r="A1" s="1"/>
      <c r="B1" s="106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4"/>
      <c r="H1" s="5" t="s">
        <v>3</v>
      </c>
      <c r="I1" s="6">
        <v>2</v>
      </c>
      <c r="J1" s="6">
        <v>3</v>
      </c>
      <c r="K1" s="6">
        <v>4</v>
      </c>
      <c r="L1" s="6">
        <v>5</v>
      </c>
      <c r="M1" s="6">
        <v>6</v>
      </c>
      <c r="N1" s="6">
        <v>7</v>
      </c>
      <c r="O1" s="6">
        <v>8</v>
      </c>
      <c r="P1" s="6">
        <v>9</v>
      </c>
      <c r="Q1" s="6">
        <v>10</v>
      </c>
      <c r="R1" s="6">
        <v>11</v>
      </c>
      <c r="S1" s="6">
        <v>12</v>
      </c>
      <c r="T1" s="6">
        <v>13</v>
      </c>
      <c r="U1" s="6">
        <v>14</v>
      </c>
      <c r="V1" s="6">
        <v>15</v>
      </c>
      <c r="W1" s="6">
        <v>16</v>
      </c>
      <c r="X1" s="6">
        <v>17</v>
      </c>
      <c r="Y1" s="6">
        <v>18</v>
      </c>
      <c r="Z1" s="6">
        <v>19</v>
      </c>
      <c r="AA1" s="6">
        <v>20</v>
      </c>
      <c r="AB1" s="6">
        <v>21</v>
      </c>
      <c r="AC1" s="6">
        <v>22</v>
      </c>
      <c r="AD1" s="6">
        <v>23</v>
      </c>
      <c r="AE1" s="6">
        <v>24</v>
      </c>
      <c r="AF1" s="6">
        <v>25</v>
      </c>
      <c r="AG1" s="6">
        <v>26</v>
      </c>
      <c r="AH1" s="6">
        <v>27</v>
      </c>
      <c r="AI1" s="7" t="s">
        <v>5</v>
      </c>
    </row>
    <row r="2" spans="1:35" x14ac:dyDescent="0.25">
      <c r="A2" s="8">
        <v>1</v>
      </c>
      <c r="B2" s="106" t="s">
        <v>78</v>
      </c>
      <c r="C2" s="8">
        <v>2</v>
      </c>
      <c r="D2" s="8">
        <v>5</v>
      </c>
      <c r="E2" s="9">
        <v>2</v>
      </c>
      <c r="F2" s="10" t="s">
        <v>7</v>
      </c>
      <c r="G2" s="4"/>
      <c r="H2" s="11">
        <v>0</v>
      </c>
      <c r="I2" s="12" t="s">
        <v>8</v>
      </c>
      <c r="J2" s="12" t="s">
        <v>8</v>
      </c>
      <c r="K2" s="12" t="s">
        <v>8</v>
      </c>
      <c r="L2" s="12" t="s">
        <v>8</v>
      </c>
      <c r="M2" s="12" t="s">
        <v>8</v>
      </c>
      <c r="N2" s="12" t="s">
        <v>8</v>
      </c>
      <c r="O2" s="12" t="s">
        <v>8</v>
      </c>
      <c r="P2" s="12" t="s">
        <v>8</v>
      </c>
      <c r="Q2" s="12" t="s">
        <v>8</v>
      </c>
      <c r="R2" s="12" t="s">
        <v>8</v>
      </c>
      <c r="S2" s="12" t="s">
        <v>8</v>
      </c>
      <c r="T2" s="12" t="s">
        <v>8</v>
      </c>
      <c r="U2" s="12" t="s">
        <v>8</v>
      </c>
      <c r="V2" s="12" t="s">
        <v>8</v>
      </c>
      <c r="W2" s="12" t="s">
        <v>8</v>
      </c>
      <c r="X2" s="12" t="s">
        <v>8</v>
      </c>
      <c r="Y2" s="12" t="s">
        <v>8</v>
      </c>
      <c r="Z2" s="12" t="s">
        <v>8</v>
      </c>
      <c r="AA2" s="12" t="s">
        <v>8</v>
      </c>
      <c r="AB2" s="12" t="s">
        <v>8</v>
      </c>
      <c r="AC2" s="12" t="s">
        <v>8</v>
      </c>
      <c r="AD2" s="12" t="s">
        <v>8</v>
      </c>
      <c r="AE2" s="12" t="s">
        <v>8</v>
      </c>
      <c r="AF2" s="12" t="s">
        <v>8</v>
      </c>
      <c r="AG2" s="12" t="s">
        <v>8</v>
      </c>
      <c r="AH2" s="12" t="s">
        <v>8</v>
      </c>
      <c r="AI2" s="13">
        <f>H2</f>
        <v>0</v>
      </c>
    </row>
    <row r="3" spans="1:35" x14ac:dyDescent="0.25">
      <c r="A3" s="8">
        <v>2</v>
      </c>
      <c r="B3" s="106" t="s">
        <v>79</v>
      </c>
      <c r="C3" s="8">
        <v>3</v>
      </c>
      <c r="D3" s="8">
        <v>7</v>
      </c>
      <c r="E3" s="9">
        <v>3</v>
      </c>
      <c r="F3" s="10" t="s">
        <v>7</v>
      </c>
      <c r="G3" s="4"/>
      <c r="H3" s="14">
        <v>0.1</v>
      </c>
      <c r="I3" s="12" t="s">
        <v>8</v>
      </c>
      <c r="J3" s="12" t="s">
        <v>8</v>
      </c>
      <c r="K3" s="12" t="s">
        <v>8</v>
      </c>
      <c r="L3" s="12" t="s">
        <v>8</v>
      </c>
      <c r="M3" s="12" t="s">
        <v>8</v>
      </c>
      <c r="N3" s="12" t="s">
        <v>8</v>
      </c>
      <c r="O3" s="15">
        <v>162</v>
      </c>
      <c r="P3" s="15">
        <v>162</v>
      </c>
      <c r="Q3" s="15" t="s">
        <v>8</v>
      </c>
      <c r="R3" s="15">
        <v>92</v>
      </c>
      <c r="S3" s="15">
        <v>42</v>
      </c>
      <c r="T3" s="15">
        <v>131</v>
      </c>
      <c r="U3" s="16">
        <v>48</v>
      </c>
      <c r="V3" s="16" t="s">
        <v>8</v>
      </c>
      <c r="W3" s="15">
        <v>107</v>
      </c>
      <c r="X3" s="15">
        <v>127</v>
      </c>
      <c r="Y3" s="15">
        <v>107</v>
      </c>
      <c r="Z3" s="16" t="s">
        <v>8</v>
      </c>
      <c r="AA3" s="15" t="s">
        <v>8</v>
      </c>
      <c r="AB3" s="15" t="s">
        <v>8</v>
      </c>
      <c r="AC3" s="15">
        <v>120</v>
      </c>
      <c r="AD3" s="15">
        <v>100</v>
      </c>
      <c r="AE3" s="12" t="s">
        <v>8</v>
      </c>
      <c r="AF3" s="15">
        <v>129.30000000000001</v>
      </c>
      <c r="AG3" s="15">
        <v>5.6</v>
      </c>
      <c r="AH3" s="15" t="s">
        <v>8</v>
      </c>
      <c r="AI3" s="17">
        <f t="shared" ref="AI3:AI47" si="0">H3</f>
        <v>0.1</v>
      </c>
    </row>
    <row r="4" spans="1:35" x14ac:dyDescent="0.25">
      <c r="A4" s="8">
        <v>3</v>
      </c>
      <c r="B4" s="106" t="s">
        <v>80</v>
      </c>
      <c r="C4" s="8">
        <v>5</v>
      </c>
      <c r="D4" s="8">
        <v>14</v>
      </c>
      <c r="E4" s="9">
        <v>4</v>
      </c>
      <c r="F4" s="10" t="s">
        <v>7</v>
      </c>
      <c r="G4" s="4"/>
      <c r="H4" s="18">
        <v>0.10100000000000001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 t="s">
        <v>8</v>
      </c>
      <c r="P4" s="12" t="s">
        <v>8</v>
      </c>
      <c r="Q4" s="12" t="s">
        <v>8</v>
      </c>
      <c r="R4" s="12" t="s">
        <v>8</v>
      </c>
      <c r="S4" s="12" t="s">
        <v>8</v>
      </c>
      <c r="T4" s="12" t="s">
        <v>8</v>
      </c>
      <c r="U4" s="12" t="s">
        <v>8</v>
      </c>
      <c r="V4" s="12" t="s">
        <v>8</v>
      </c>
      <c r="W4" s="12" t="s">
        <v>8</v>
      </c>
      <c r="X4" s="12" t="s">
        <v>8</v>
      </c>
      <c r="Y4" s="12" t="s">
        <v>8</v>
      </c>
      <c r="Z4" s="12" t="s">
        <v>8</v>
      </c>
      <c r="AA4" s="12" t="s">
        <v>8</v>
      </c>
      <c r="AB4" s="12" t="s">
        <v>8</v>
      </c>
      <c r="AC4" s="12" t="s">
        <v>8</v>
      </c>
      <c r="AD4" s="12" t="s">
        <v>8</v>
      </c>
      <c r="AE4" s="12" t="s">
        <v>8</v>
      </c>
      <c r="AF4" s="12" t="s">
        <v>8</v>
      </c>
      <c r="AG4" s="12" t="s">
        <v>8</v>
      </c>
      <c r="AH4" s="12" t="s">
        <v>8</v>
      </c>
      <c r="AI4" s="17">
        <f t="shared" si="0"/>
        <v>0.10100000000000001</v>
      </c>
    </row>
    <row r="5" spans="1:35" x14ac:dyDescent="0.25">
      <c r="A5" s="8">
        <v>4</v>
      </c>
      <c r="B5" s="106" t="s">
        <v>81</v>
      </c>
      <c r="C5" s="8">
        <v>10</v>
      </c>
      <c r="D5" s="8">
        <v>28</v>
      </c>
      <c r="E5" s="9">
        <v>5</v>
      </c>
      <c r="F5" s="10" t="s">
        <v>9</v>
      </c>
      <c r="G5" s="4"/>
      <c r="H5" s="14">
        <v>0.2</v>
      </c>
      <c r="I5" s="12" t="s">
        <v>8</v>
      </c>
      <c r="J5" s="12" t="s">
        <v>8</v>
      </c>
      <c r="K5" s="12" t="s">
        <v>8</v>
      </c>
      <c r="L5" s="12" t="s">
        <v>8</v>
      </c>
      <c r="M5" s="12" t="s">
        <v>8</v>
      </c>
      <c r="N5" s="12" t="s">
        <v>8</v>
      </c>
      <c r="O5" s="15">
        <v>39.299999999999997</v>
      </c>
      <c r="P5" s="15">
        <v>39.299999999999997</v>
      </c>
      <c r="Q5" s="15">
        <v>42.5</v>
      </c>
      <c r="R5" s="15">
        <v>26.1</v>
      </c>
      <c r="S5" s="15">
        <v>11.7</v>
      </c>
      <c r="T5" s="16">
        <v>40</v>
      </c>
      <c r="U5" s="16">
        <v>12.4</v>
      </c>
      <c r="V5" s="16" t="s">
        <v>8</v>
      </c>
      <c r="W5" s="16">
        <v>29.5</v>
      </c>
      <c r="X5" s="16">
        <v>32</v>
      </c>
      <c r="Y5" s="16">
        <v>29.5</v>
      </c>
      <c r="Z5" s="16" t="s">
        <v>8</v>
      </c>
      <c r="AA5" s="16" t="s">
        <v>8</v>
      </c>
      <c r="AB5" s="16" t="s">
        <v>8</v>
      </c>
      <c r="AC5" s="16">
        <v>33.5</v>
      </c>
      <c r="AD5" s="16">
        <v>28.5</v>
      </c>
      <c r="AE5" s="12" t="s">
        <v>8</v>
      </c>
      <c r="AF5" s="12" t="s">
        <v>8</v>
      </c>
      <c r="AG5" s="12">
        <v>1.65</v>
      </c>
      <c r="AH5" s="12" t="s">
        <v>8</v>
      </c>
      <c r="AI5" s="17">
        <f t="shared" si="0"/>
        <v>0.2</v>
      </c>
    </row>
    <row r="6" spans="1:35" x14ac:dyDescent="0.25">
      <c r="A6" s="8">
        <v>5</v>
      </c>
      <c r="B6" s="106" t="s">
        <v>82</v>
      </c>
      <c r="C6" s="8">
        <v>8</v>
      </c>
      <c r="D6" s="8">
        <v>18</v>
      </c>
      <c r="E6" s="9">
        <v>10</v>
      </c>
      <c r="F6" s="10" t="s">
        <v>13</v>
      </c>
      <c r="G6" s="4"/>
      <c r="H6" s="18">
        <v>0.20100000000000001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2" t="s">
        <v>8</v>
      </c>
      <c r="O6" s="12" t="s">
        <v>8</v>
      </c>
      <c r="P6" s="12" t="s">
        <v>8</v>
      </c>
      <c r="Q6" s="12" t="s">
        <v>8</v>
      </c>
      <c r="R6" s="12" t="s">
        <v>8</v>
      </c>
      <c r="S6" s="12" t="s">
        <v>8</v>
      </c>
      <c r="T6" s="12" t="s">
        <v>8</v>
      </c>
      <c r="U6" s="12" t="s">
        <v>8</v>
      </c>
      <c r="V6" s="12" t="s">
        <v>8</v>
      </c>
      <c r="W6" s="12" t="s">
        <v>8</v>
      </c>
      <c r="X6" s="12" t="s">
        <v>8</v>
      </c>
      <c r="Y6" s="12" t="s">
        <v>8</v>
      </c>
      <c r="Z6" s="12" t="s">
        <v>8</v>
      </c>
      <c r="AA6" s="12" t="s">
        <v>8</v>
      </c>
      <c r="AB6" s="12" t="s">
        <v>8</v>
      </c>
      <c r="AC6" s="12" t="s">
        <v>8</v>
      </c>
      <c r="AD6" s="12" t="s">
        <v>8</v>
      </c>
      <c r="AE6" s="12" t="s">
        <v>8</v>
      </c>
      <c r="AF6" s="12" t="s">
        <v>8</v>
      </c>
      <c r="AG6" s="12" t="s">
        <v>8</v>
      </c>
      <c r="AH6" s="12" t="s">
        <v>8</v>
      </c>
      <c r="AI6" s="17">
        <f t="shared" si="0"/>
        <v>0.20100000000000001</v>
      </c>
    </row>
    <row r="7" spans="1:35" x14ac:dyDescent="0.25">
      <c r="A7" s="8">
        <v>6</v>
      </c>
      <c r="B7" s="106" t="s">
        <v>83</v>
      </c>
      <c r="C7" s="8">
        <v>2</v>
      </c>
      <c r="D7" s="8">
        <v>4.5</v>
      </c>
      <c r="E7" s="9">
        <v>15</v>
      </c>
      <c r="F7" s="10" t="s">
        <v>13</v>
      </c>
      <c r="G7" s="4"/>
      <c r="H7" s="14">
        <v>0.3</v>
      </c>
      <c r="I7" s="12" t="s">
        <v>8</v>
      </c>
      <c r="J7" s="12" t="s">
        <v>8</v>
      </c>
      <c r="K7" s="12" t="s">
        <v>8</v>
      </c>
      <c r="L7" s="12" t="s">
        <v>8</v>
      </c>
      <c r="M7" s="12" t="s">
        <v>8</v>
      </c>
      <c r="N7" s="12" t="s">
        <v>8</v>
      </c>
      <c r="O7" s="15">
        <v>17.5</v>
      </c>
      <c r="P7" s="15">
        <v>17.5</v>
      </c>
      <c r="Q7" s="15">
        <v>20</v>
      </c>
      <c r="R7" s="15">
        <v>11.6</v>
      </c>
      <c r="S7" s="15">
        <v>5.6</v>
      </c>
      <c r="T7" s="16">
        <v>19.3</v>
      </c>
      <c r="U7" s="16">
        <v>5.4</v>
      </c>
      <c r="V7" s="16" t="s">
        <v>8</v>
      </c>
      <c r="W7" s="16">
        <v>13.9</v>
      </c>
      <c r="X7" s="16">
        <v>15</v>
      </c>
      <c r="Y7" s="16">
        <v>13.9</v>
      </c>
      <c r="Z7" s="16" t="s">
        <v>8</v>
      </c>
      <c r="AA7" s="16" t="s">
        <v>8</v>
      </c>
      <c r="AB7" s="16" t="s">
        <v>8</v>
      </c>
      <c r="AC7" s="16">
        <v>14</v>
      </c>
      <c r="AD7" s="16">
        <v>12.33</v>
      </c>
      <c r="AE7" s="12" t="s">
        <v>8</v>
      </c>
      <c r="AF7" s="12" t="s">
        <v>8</v>
      </c>
      <c r="AG7" s="12">
        <v>0.9</v>
      </c>
      <c r="AH7" s="12" t="s">
        <v>8</v>
      </c>
      <c r="AI7" s="17">
        <f t="shared" si="0"/>
        <v>0.3</v>
      </c>
    </row>
    <row r="8" spans="1:35" x14ac:dyDescent="0.25">
      <c r="A8" s="8">
        <v>7</v>
      </c>
      <c r="B8" s="106" t="s">
        <v>10</v>
      </c>
      <c r="C8" s="8">
        <v>2</v>
      </c>
      <c r="D8" s="8">
        <v>4</v>
      </c>
      <c r="E8" s="9">
        <v>8</v>
      </c>
      <c r="F8" s="10" t="s">
        <v>11</v>
      </c>
      <c r="G8" s="4"/>
      <c r="H8" s="18">
        <v>0.30099999999999999</v>
      </c>
      <c r="I8" s="12" t="s">
        <v>8</v>
      </c>
      <c r="J8" s="12" t="s">
        <v>8</v>
      </c>
      <c r="K8" s="12" t="s">
        <v>8</v>
      </c>
      <c r="L8" s="12" t="s">
        <v>8</v>
      </c>
      <c r="M8" s="12" t="s">
        <v>8</v>
      </c>
      <c r="N8" s="12" t="s">
        <v>8</v>
      </c>
      <c r="O8" s="12" t="s">
        <v>8</v>
      </c>
      <c r="P8" s="12" t="s">
        <v>8</v>
      </c>
      <c r="Q8" s="12" t="s">
        <v>8</v>
      </c>
      <c r="R8" s="12" t="s">
        <v>8</v>
      </c>
      <c r="S8" s="12" t="s">
        <v>8</v>
      </c>
      <c r="T8" s="12" t="s">
        <v>8</v>
      </c>
      <c r="U8" s="12" t="s">
        <v>8</v>
      </c>
      <c r="V8" s="12" t="s">
        <v>8</v>
      </c>
      <c r="W8" s="12" t="s">
        <v>8</v>
      </c>
      <c r="X8" s="12" t="s">
        <v>8</v>
      </c>
      <c r="Y8" s="12" t="s">
        <v>8</v>
      </c>
      <c r="Z8" s="12" t="s">
        <v>8</v>
      </c>
      <c r="AA8" s="12" t="s">
        <v>8</v>
      </c>
      <c r="AB8" s="12" t="s">
        <v>8</v>
      </c>
      <c r="AC8" s="12" t="s">
        <v>8</v>
      </c>
      <c r="AD8" s="12" t="s">
        <v>8</v>
      </c>
      <c r="AE8" s="12" t="s">
        <v>8</v>
      </c>
      <c r="AF8" s="12" t="s">
        <v>8</v>
      </c>
      <c r="AG8" s="12" t="s">
        <v>8</v>
      </c>
      <c r="AH8" s="12" t="s">
        <v>8</v>
      </c>
      <c r="AI8" s="17">
        <f t="shared" si="0"/>
        <v>0.30099999999999999</v>
      </c>
    </row>
    <row r="9" spans="1:35" x14ac:dyDescent="0.25">
      <c r="A9" s="8">
        <v>8</v>
      </c>
      <c r="B9" s="106" t="s">
        <v>12</v>
      </c>
      <c r="C9" s="8">
        <v>4.5</v>
      </c>
      <c r="D9" s="8">
        <v>8.5</v>
      </c>
      <c r="E9" s="9">
        <v>9</v>
      </c>
      <c r="F9" s="10" t="s">
        <v>11</v>
      </c>
      <c r="G9" s="4"/>
      <c r="H9" s="14">
        <v>0.4</v>
      </c>
      <c r="I9" s="12" t="s">
        <v>8</v>
      </c>
      <c r="J9" s="12" t="s">
        <v>8</v>
      </c>
      <c r="K9" s="12" t="s">
        <v>8</v>
      </c>
      <c r="L9" s="12" t="s">
        <v>8</v>
      </c>
      <c r="M9" s="12" t="s">
        <v>8</v>
      </c>
      <c r="N9" s="12" t="s">
        <v>8</v>
      </c>
      <c r="O9" s="12">
        <v>9.1999999999999993</v>
      </c>
      <c r="P9" s="12">
        <v>9.1999999999999993</v>
      </c>
      <c r="Q9" s="12" t="s">
        <v>8</v>
      </c>
      <c r="R9" s="12">
        <v>6.6</v>
      </c>
      <c r="S9" s="12">
        <v>2.9</v>
      </c>
      <c r="T9" s="16">
        <v>10.4</v>
      </c>
      <c r="U9" s="16">
        <v>3.1</v>
      </c>
      <c r="V9" s="16" t="s">
        <v>8</v>
      </c>
      <c r="W9" s="16">
        <v>7.8</v>
      </c>
      <c r="X9" s="16">
        <v>8.3000000000000007</v>
      </c>
      <c r="Y9" s="16">
        <v>7.8</v>
      </c>
      <c r="Z9" s="16" t="s">
        <v>8</v>
      </c>
      <c r="AA9" s="16" t="s">
        <v>8</v>
      </c>
      <c r="AB9" s="16" t="s">
        <v>8</v>
      </c>
      <c r="AC9" s="16">
        <v>8</v>
      </c>
      <c r="AD9" s="16">
        <v>7.25</v>
      </c>
      <c r="AE9" s="12" t="s">
        <v>8</v>
      </c>
      <c r="AF9" s="12" t="s">
        <v>8</v>
      </c>
      <c r="AG9" s="12">
        <v>0.4</v>
      </c>
      <c r="AH9" s="12" t="s">
        <v>8</v>
      </c>
      <c r="AI9" s="17">
        <f t="shared" si="0"/>
        <v>0.4</v>
      </c>
    </row>
    <row r="10" spans="1:35" x14ac:dyDescent="0.25">
      <c r="A10" s="8">
        <v>9</v>
      </c>
      <c r="B10" s="106" t="s">
        <v>14</v>
      </c>
      <c r="C10" s="8">
        <v>7.8</v>
      </c>
      <c r="D10" s="8">
        <v>15.6</v>
      </c>
      <c r="E10" s="9">
        <v>11</v>
      </c>
      <c r="F10" s="10" t="s">
        <v>11</v>
      </c>
      <c r="G10" s="4"/>
      <c r="H10" s="18">
        <v>0.40100000000000002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8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8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8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12" t="s">
        <v>8</v>
      </c>
      <c r="AI10" s="17">
        <f t="shared" si="0"/>
        <v>0.40100000000000002</v>
      </c>
    </row>
    <row r="11" spans="1:35" x14ac:dyDescent="0.25">
      <c r="A11" s="8">
        <v>10</v>
      </c>
      <c r="B11" s="106" t="s">
        <v>15</v>
      </c>
      <c r="C11" s="8">
        <v>7.8</v>
      </c>
      <c r="D11" s="8">
        <v>15.6</v>
      </c>
      <c r="E11" s="9">
        <v>12</v>
      </c>
      <c r="F11" s="10" t="s">
        <v>11</v>
      </c>
      <c r="H11" s="14">
        <v>0.5</v>
      </c>
      <c r="I11" s="12" t="s">
        <v>8</v>
      </c>
      <c r="J11" s="12">
        <v>5.5</v>
      </c>
      <c r="K11" s="12">
        <v>5.5</v>
      </c>
      <c r="L11" s="12">
        <v>3</v>
      </c>
      <c r="M11" s="12">
        <v>0.2</v>
      </c>
      <c r="N11" s="12">
        <v>0.14000000000000001</v>
      </c>
      <c r="O11" s="12">
        <v>6.8</v>
      </c>
      <c r="P11" s="12">
        <v>6.8</v>
      </c>
      <c r="Q11" s="12">
        <v>6.34</v>
      </c>
      <c r="R11" s="12">
        <v>4.0999999999999996</v>
      </c>
      <c r="S11" s="12">
        <v>1.75</v>
      </c>
      <c r="T11" s="12">
        <v>7.1</v>
      </c>
      <c r="U11" s="12">
        <v>2</v>
      </c>
      <c r="V11" s="16">
        <v>10.1</v>
      </c>
      <c r="W11" s="12">
        <v>4.9000000000000004</v>
      </c>
      <c r="X11" s="12">
        <v>5.2</v>
      </c>
      <c r="Y11" s="12">
        <v>4.9000000000000004</v>
      </c>
      <c r="Z11" s="12">
        <v>0.17</v>
      </c>
      <c r="AA11" s="12" t="s">
        <v>8</v>
      </c>
      <c r="AB11" s="12" t="s">
        <v>8</v>
      </c>
      <c r="AC11" s="12">
        <v>4.8</v>
      </c>
      <c r="AD11" s="12">
        <v>4.2</v>
      </c>
      <c r="AE11" s="12" t="s">
        <v>8</v>
      </c>
      <c r="AF11" s="12">
        <v>4.5</v>
      </c>
      <c r="AG11" s="12">
        <v>0.28000000000000003</v>
      </c>
      <c r="AH11" s="12">
        <v>0.18</v>
      </c>
      <c r="AI11" s="17">
        <f t="shared" si="0"/>
        <v>0.5</v>
      </c>
    </row>
    <row r="12" spans="1:35" x14ac:dyDescent="0.25">
      <c r="A12" s="8">
        <v>11</v>
      </c>
      <c r="B12" s="106">
        <v>3600</v>
      </c>
      <c r="C12" s="8">
        <v>7.2</v>
      </c>
      <c r="D12" s="8">
        <v>19.2</v>
      </c>
      <c r="E12" s="9">
        <v>13</v>
      </c>
      <c r="F12" s="10" t="s">
        <v>11</v>
      </c>
      <c r="H12" s="18">
        <v>0.501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8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8</v>
      </c>
      <c r="AE12" s="12" t="s">
        <v>8</v>
      </c>
      <c r="AF12" s="12" t="s">
        <v>8</v>
      </c>
      <c r="AG12" s="12" t="s">
        <v>8</v>
      </c>
      <c r="AH12" s="12" t="s">
        <v>8</v>
      </c>
      <c r="AI12" s="17">
        <f t="shared" si="0"/>
        <v>0.501</v>
      </c>
    </row>
    <row r="13" spans="1:35" x14ac:dyDescent="0.25">
      <c r="A13" s="8">
        <v>12</v>
      </c>
      <c r="B13" s="106">
        <v>3900</v>
      </c>
      <c r="C13" s="8">
        <v>6</v>
      </c>
      <c r="D13" s="8">
        <v>18</v>
      </c>
      <c r="E13" s="9">
        <v>14</v>
      </c>
      <c r="F13" s="10" t="s">
        <v>11</v>
      </c>
      <c r="H13" s="14">
        <v>0.6</v>
      </c>
      <c r="I13" s="12" t="s">
        <v>8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>
        <v>4.2</v>
      </c>
      <c r="P13" s="12">
        <v>4.2</v>
      </c>
      <c r="Q13" s="12" t="s">
        <v>8</v>
      </c>
      <c r="R13" s="12">
        <v>3</v>
      </c>
      <c r="S13" s="12">
        <v>1.42</v>
      </c>
      <c r="T13" s="12">
        <v>4.3</v>
      </c>
      <c r="U13" s="12">
        <v>1.32</v>
      </c>
      <c r="V13" s="12" t="s">
        <v>8</v>
      </c>
      <c r="W13" s="12" t="s">
        <v>8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8</v>
      </c>
      <c r="AC13" s="12">
        <v>3.6669999999999998</v>
      </c>
      <c r="AD13" s="12">
        <v>3.3330000000000002</v>
      </c>
      <c r="AE13" s="12" t="s">
        <v>8</v>
      </c>
      <c r="AF13" s="12" t="s">
        <v>8</v>
      </c>
      <c r="AG13" s="12">
        <v>0.2</v>
      </c>
      <c r="AH13" s="12" t="s">
        <v>8</v>
      </c>
      <c r="AI13" s="17">
        <f t="shared" si="0"/>
        <v>0.6</v>
      </c>
    </row>
    <row r="14" spans="1:35" x14ac:dyDescent="0.25">
      <c r="A14" s="8">
        <v>13</v>
      </c>
      <c r="B14" s="106" t="s">
        <v>16</v>
      </c>
      <c r="C14" s="8">
        <v>2</v>
      </c>
      <c r="D14" s="8">
        <v>4</v>
      </c>
      <c r="E14" s="9">
        <v>16</v>
      </c>
      <c r="F14" s="10" t="s">
        <v>11</v>
      </c>
      <c r="H14" s="18">
        <v>0.60099999999999998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12" t="s">
        <v>8</v>
      </c>
      <c r="AI14" s="17">
        <f t="shared" si="0"/>
        <v>0.60099999999999998</v>
      </c>
    </row>
    <row r="15" spans="1:35" x14ac:dyDescent="0.25">
      <c r="A15" s="8">
        <v>14</v>
      </c>
      <c r="B15" s="106" t="s">
        <v>17</v>
      </c>
      <c r="C15" s="8">
        <v>4</v>
      </c>
      <c r="D15" s="8">
        <v>8</v>
      </c>
      <c r="E15" s="9">
        <v>17</v>
      </c>
      <c r="F15" s="10" t="s">
        <v>11</v>
      </c>
      <c r="H15" s="14">
        <v>0.8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>
        <v>2.8</v>
      </c>
      <c r="P15" s="12">
        <v>2.8</v>
      </c>
      <c r="Q15" s="12">
        <v>2.5</v>
      </c>
      <c r="R15" s="12">
        <v>1.65</v>
      </c>
      <c r="S15" s="12">
        <v>0.75</v>
      </c>
      <c r="T15" s="12">
        <v>2.5</v>
      </c>
      <c r="U15" s="12">
        <v>0.76</v>
      </c>
      <c r="V15" s="12" t="s">
        <v>8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8</v>
      </c>
      <c r="AC15" s="12">
        <v>2.125</v>
      </c>
      <c r="AD15" s="12">
        <v>1.75</v>
      </c>
      <c r="AE15" s="12" t="s">
        <v>8</v>
      </c>
      <c r="AF15" s="12" t="s">
        <v>8</v>
      </c>
      <c r="AG15" s="12">
        <v>9.6000000000000002E-2</v>
      </c>
      <c r="AH15" s="12" t="s">
        <v>8</v>
      </c>
      <c r="AI15" s="17">
        <f t="shared" si="0"/>
        <v>0.8</v>
      </c>
    </row>
    <row r="16" spans="1:35" x14ac:dyDescent="0.25">
      <c r="A16" s="8">
        <v>15</v>
      </c>
      <c r="B16" s="106" t="s">
        <v>18</v>
      </c>
      <c r="C16" s="8">
        <v>8</v>
      </c>
      <c r="D16" s="8">
        <v>15</v>
      </c>
      <c r="E16" s="9">
        <v>18</v>
      </c>
      <c r="F16" s="10" t="s">
        <v>11</v>
      </c>
      <c r="H16" s="18">
        <v>0.80100000000000005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8</v>
      </c>
      <c r="P16" s="12" t="s">
        <v>8</v>
      </c>
      <c r="Q16" s="12" t="s">
        <v>8</v>
      </c>
      <c r="R16" s="12" t="s">
        <v>8</v>
      </c>
      <c r="S16" s="12" t="s">
        <v>8</v>
      </c>
      <c r="T16" s="12" t="s">
        <v>8</v>
      </c>
      <c r="U16" s="12" t="s">
        <v>8</v>
      </c>
      <c r="V16" s="12" t="s">
        <v>8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8</v>
      </c>
      <c r="AB16" s="12" t="s">
        <v>8</v>
      </c>
      <c r="AC16" s="12" t="s">
        <v>8</v>
      </c>
      <c r="AD16" s="12" t="s">
        <v>8</v>
      </c>
      <c r="AE16" s="12" t="s">
        <v>8</v>
      </c>
      <c r="AF16" s="12" t="s">
        <v>8</v>
      </c>
      <c r="AG16" s="12" t="s">
        <v>8</v>
      </c>
      <c r="AH16" s="12" t="s">
        <v>8</v>
      </c>
      <c r="AI16" s="17">
        <f t="shared" si="0"/>
        <v>0.80100000000000005</v>
      </c>
    </row>
    <row r="17" spans="1:35" x14ac:dyDescent="0.25">
      <c r="A17" s="8">
        <v>16</v>
      </c>
      <c r="B17" s="106" t="s">
        <v>141</v>
      </c>
      <c r="C17" s="8">
        <v>1.1000000000000001</v>
      </c>
      <c r="D17" s="19">
        <f>IF(Schaltbild!$T$6&lt;8,1.8,1.5)</f>
        <v>1.8</v>
      </c>
      <c r="E17" s="9">
        <v>6</v>
      </c>
      <c r="F17" s="10" t="s">
        <v>106</v>
      </c>
      <c r="H17" s="14">
        <v>1</v>
      </c>
      <c r="I17" s="12">
        <v>1.4</v>
      </c>
      <c r="J17" s="12">
        <v>1.44</v>
      </c>
      <c r="K17" s="12">
        <v>1.44</v>
      </c>
      <c r="L17" s="12">
        <v>0.65</v>
      </c>
      <c r="M17" s="12">
        <v>0.14000000000000001</v>
      </c>
      <c r="N17" s="12">
        <v>0.08</v>
      </c>
      <c r="O17" s="12">
        <v>1.6</v>
      </c>
      <c r="P17" s="12">
        <v>1.6</v>
      </c>
      <c r="Q17" s="12">
        <v>1.55</v>
      </c>
      <c r="R17" s="12">
        <v>1.1000000000000001</v>
      </c>
      <c r="S17" s="12">
        <v>0.5</v>
      </c>
      <c r="T17" s="12">
        <v>1.67</v>
      </c>
      <c r="U17" s="12">
        <v>0.49</v>
      </c>
      <c r="V17" s="12">
        <v>2.27</v>
      </c>
      <c r="W17" s="12">
        <v>1.1000000000000001</v>
      </c>
      <c r="X17" s="12">
        <v>1.2</v>
      </c>
      <c r="Y17" s="12">
        <v>1.1000000000000001</v>
      </c>
      <c r="Z17" s="12">
        <v>0.14000000000000001</v>
      </c>
      <c r="AA17" s="12">
        <v>100</v>
      </c>
      <c r="AB17" s="12">
        <v>0</v>
      </c>
      <c r="AC17" s="12">
        <v>1.3</v>
      </c>
      <c r="AD17" s="12">
        <v>1.1000000000000001</v>
      </c>
      <c r="AE17" s="12" t="s">
        <v>8</v>
      </c>
      <c r="AF17" s="12">
        <v>1.1000000000000001</v>
      </c>
      <c r="AG17" s="12">
        <v>7.2999999999999995E-2</v>
      </c>
      <c r="AH17" s="12">
        <v>0.1</v>
      </c>
      <c r="AI17" s="17">
        <f t="shared" si="0"/>
        <v>1</v>
      </c>
    </row>
    <row r="18" spans="1:35" x14ac:dyDescent="0.25">
      <c r="A18" s="8">
        <v>17</v>
      </c>
      <c r="B18" s="107" t="s">
        <v>131</v>
      </c>
      <c r="C18" s="20">
        <v>1.1000000000000001</v>
      </c>
      <c r="D18" s="19">
        <f>IF(Schaltbild!$T$6&lt;8,1.8,IF(Schaltbild!$T$6&lt;12,1.5,IF(Schaltbild!$T$6&lt;16,1.3,1.15)))</f>
        <v>1.8</v>
      </c>
      <c r="E18" s="9">
        <v>7</v>
      </c>
      <c r="F18" s="21" t="s">
        <v>107</v>
      </c>
      <c r="H18" s="18">
        <v>1.01</v>
      </c>
      <c r="I18" s="12" t="s">
        <v>8</v>
      </c>
      <c r="J18" s="12" t="s">
        <v>8</v>
      </c>
      <c r="K18" s="12" t="s">
        <v>8</v>
      </c>
      <c r="L18" s="12" t="s">
        <v>8</v>
      </c>
      <c r="M18" s="12" t="s">
        <v>8</v>
      </c>
      <c r="N18" s="12" t="s">
        <v>8</v>
      </c>
      <c r="O18" s="12" t="s">
        <v>8</v>
      </c>
      <c r="P18" s="12" t="s">
        <v>8</v>
      </c>
      <c r="Q18" s="12" t="s">
        <v>8</v>
      </c>
      <c r="R18" s="12" t="s">
        <v>8</v>
      </c>
      <c r="S18" s="12" t="s">
        <v>8</v>
      </c>
      <c r="T18" s="12" t="s">
        <v>8</v>
      </c>
      <c r="U18" s="12" t="s">
        <v>8</v>
      </c>
      <c r="V18" s="12" t="s">
        <v>8</v>
      </c>
      <c r="W18" s="12" t="s">
        <v>8</v>
      </c>
      <c r="X18" s="12" t="s">
        <v>8</v>
      </c>
      <c r="Y18" s="12" t="s">
        <v>8</v>
      </c>
      <c r="Z18" s="12" t="s">
        <v>8</v>
      </c>
      <c r="AA18" s="12" t="s">
        <v>8</v>
      </c>
      <c r="AB18" s="12" t="s">
        <v>8</v>
      </c>
      <c r="AC18" s="12" t="s">
        <v>8</v>
      </c>
      <c r="AD18" s="12" t="s">
        <v>8</v>
      </c>
      <c r="AE18" s="12" t="s">
        <v>8</v>
      </c>
      <c r="AF18" s="12" t="s">
        <v>8</v>
      </c>
      <c r="AG18" s="12" t="s">
        <v>8</v>
      </c>
      <c r="AH18" s="12" t="s">
        <v>8</v>
      </c>
      <c r="AI18" s="17">
        <f t="shared" si="0"/>
        <v>1.01</v>
      </c>
    </row>
    <row r="19" spans="1:35" x14ac:dyDescent="0.25">
      <c r="A19" s="8">
        <v>18</v>
      </c>
      <c r="B19" s="106" t="s">
        <v>132</v>
      </c>
      <c r="C19" s="24">
        <v>1.2</v>
      </c>
      <c r="D19" s="24">
        <v>1.2</v>
      </c>
      <c r="E19" s="82">
        <v>27</v>
      </c>
      <c r="F19" s="21" t="s">
        <v>106</v>
      </c>
      <c r="H19" s="14">
        <v>1.5</v>
      </c>
      <c r="I19" s="12">
        <v>0.54</v>
      </c>
      <c r="J19" s="12">
        <v>0.63</v>
      </c>
      <c r="K19" s="12">
        <v>0.63</v>
      </c>
      <c r="L19" s="12">
        <v>0.27</v>
      </c>
      <c r="M19" s="12" t="s">
        <v>8</v>
      </c>
      <c r="N19" s="12" t="s">
        <v>8</v>
      </c>
      <c r="O19" s="12">
        <v>0.78</v>
      </c>
      <c r="P19" s="12">
        <v>0.78</v>
      </c>
      <c r="Q19" s="12">
        <v>0.69</v>
      </c>
      <c r="R19" s="12">
        <v>0.47</v>
      </c>
      <c r="S19" s="12">
        <v>0.22</v>
      </c>
      <c r="T19" s="12">
        <v>0.61</v>
      </c>
      <c r="U19" s="12">
        <v>0.21</v>
      </c>
      <c r="V19" s="12">
        <v>1.1000000000000001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8</v>
      </c>
      <c r="AB19" s="12" t="s">
        <v>8</v>
      </c>
      <c r="AC19" s="12">
        <v>0.626</v>
      </c>
      <c r="AD19" s="12">
        <v>0.57299999999999995</v>
      </c>
      <c r="AE19" s="12" t="s">
        <v>8</v>
      </c>
      <c r="AF19" s="12" t="s">
        <v>8</v>
      </c>
      <c r="AG19" s="12">
        <v>3.1300000000000001E-2</v>
      </c>
      <c r="AH19" s="12" t="s">
        <v>8</v>
      </c>
      <c r="AI19" s="17">
        <f t="shared" si="0"/>
        <v>1.5</v>
      </c>
    </row>
    <row r="20" spans="1:35" x14ac:dyDescent="0.25">
      <c r="A20" s="8">
        <v>19</v>
      </c>
      <c r="B20" s="106" t="s">
        <v>133</v>
      </c>
      <c r="C20" s="8">
        <v>1.05</v>
      </c>
      <c r="D20" s="8">
        <v>1.45</v>
      </c>
      <c r="E20" s="9">
        <v>19</v>
      </c>
      <c r="F20" s="10" t="s">
        <v>106</v>
      </c>
      <c r="H20" s="22">
        <v>1.51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 t="s">
        <v>8</v>
      </c>
      <c r="P20" s="12" t="s">
        <v>8</v>
      </c>
      <c r="Q20" s="12" t="s">
        <v>8</v>
      </c>
      <c r="R20" s="12" t="s">
        <v>8</v>
      </c>
      <c r="S20" s="12" t="s">
        <v>8</v>
      </c>
      <c r="T20" s="12" t="s">
        <v>8</v>
      </c>
      <c r="U20" s="12" t="s">
        <v>8</v>
      </c>
      <c r="V20" s="12" t="s">
        <v>8</v>
      </c>
      <c r="W20" s="12" t="s">
        <v>8</v>
      </c>
      <c r="X20" s="12" t="s">
        <v>8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8</v>
      </c>
      <c r="AD20" s="12" t="s">
        <v>8</v>
      </c>
      <c r="AE20" s="12" t="s">
        <v>8</v>
      </c>
      <c r="AF20" s="12" t="s">
        <v>8</v>
      </c>
      <c r="AG20" s="12" t="s">
        <v>8</v>
      </c>
      <c r="AH20" s="12" t="s">
        <v>8</v>
      </c>
      <c r="AI20" s="17">
        <f t="shared" si="0"/>
        <v>1.51</v>
      </c>
    </row>
    <row r="21" spans="1:35" x14ac:dyDescent="0.25">
      <c r="A21" s="8">
        <v>20</v>
      </c>
      <c r="B21" s="106" t="s">
        <v>142</v>
      </c>
      <c r="C21" s="8">
        <v>1.08</v>
      </c>
      <c r="D21" s="8">
        <v>1.25</v>
      </c>
      <c r="E21" s="9">
        <v>24</v>
      </c>
      <c r="F21" s="21" t="s">
        <v>108</v>
      </c>
      <c r="H21" s="23">
        <v>2</v>
      </c>
      <c r="I21" s="12">
        <v>0.38</v>
      </c>
      <c r="J21" s="12">
        <v>0.46</v>
      </c>
      <c r="K21" s="12">
        <v>0.46</v>
      </c>
      <c r="L21" s="12">
        <v>0.16500000000000001</v>
      </c>
      <c r="M21" s="12">
        <v>0.09</v>
      </c>
      <c r="N21" s="12">
        <v>6.5000000000000002E-2</v>
      </c>
      <c r="O21" s="12">
        <v>0.42</v>
      </c>
      <c r="P21" s="12">
        <v>0.42</v>
      </c>
      <c r="Q21" s="12">
        <v>0.46</v>
      </c>
      <c r="R21" s="12">
        <v>0.28000000000000003</v>
      </c>
      <c r="S21" s="12">
        <v>0.13600000000000001</v>
      </c>
      <c r="T21" s="12">
        <v>0.38</v>
      </c>
      <c r="U21" s="12">
        <v>0.10100000000000001</v>
      </c>
      <c r="V21" s="12">
        <v>0.61899999999999999</v>
      </c>
      <c r="W21" s="12">
        <v>0.32</v>
      </c>
      <c r="X21" s="12">
        <v>0.31</v>
      </c>
      <c r="Y21" s="12">
        <v>0.32</v>
      </c>
      <c r="Z21" s="12">
        <v>0.05</v>
      </c>
      <c r="AA21" s="12">
        <v>50</v>
      </c>
      <c r="AB21" s="12">
        <v>1.2E-2</v>
      </c>
      <c r="AC21" s="12">
        <v>0.34</v>
      </c>
      <c r="AD21" s="12">
        <v>0.315</v>
      </c>
      <c r="AE21" s="12">
        <v>3.2500000000000001E-2</v>
      </c>
      <c r="AF21" s="12">
        <v>0.29499999999999998</v>
      </c>
      <c r="AG21" s="12">
        <v>0.02</v>
      </c>
      <c r="AH21" s="12">
        <v>5.5E-2</v>
      </c>
      <c r="AI21" s="17">
        <f t="shared" si="0"/>
        <v>2</v>
      </c>
    </row>
    <row r="22" spans="1:35" x14ac:dyDescent="0.25">
      <c r="A22" s="8">
        <v>21</v>
      </c>
      <c r="B22" s="106">
        <v>8345</v>
      </c>
      <c r="C22" s="8">
        <v>1.1000000000000001</v>
      </c>
      <c r="D22" s="8">
        <v>2.5</v>
      </c>
      <c r="E22" s="9">
        <v>20</v>
      </c>
      <c r="F22" s="10"/>
      <c r="H22" s="18">
        <v>2.0099999999999998</v>
      </c>
      <c r="I22" s="12" t="s">
        <v>8</v>
      </c>
      <c r="J22" s="12" t="s">
        <v>8</v>
      </c>
      <c r="K22" s="12" t="s">
        <v>8</v>
      </c>
      <c r="L22" s="12" t="s">
        <v>8</v>
      </c>
      <c r="M22" s="12" t="s">
        <v>8</v>
      </c>
      <c r="N22" s="12" t="s">
        <v>8</v>
      </c>
      <c r="O22" s="12" t="s">
        <v>8</v>
      </c>
      <c r="P22" s="12" t="s">
        <v>8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8</v>
      </c>
      <c r="W22" s="12" t="s">
        <v>8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8</v>
      </c>
      <c r="AC22" s="12" t="s">
        <v>8</v>
      </c>
      <c r="AD22" s="12" t="s">
        <v>8</v>
      </c>
      <c r="AE22" s="12" t="s">
        <v>8</v>
      </c>
      <c r="AF22" s="12" t="s">
        <v>8</v>
      </c>
      <c r="AG22" s="12" t="s">
        <v>8</v>
      </c>
      <c r="AH22" s="12" t="s">
        <v>8</v>
      </c>
      <c r="AI22" s="17">
        <f t="shared" si="0"/>
        <v>2.0099999999999998</v>
      </c>
    </row>
    <row r="23" spans="1:35" x14ac:dyDescent="0.25">
      <c r="A23" s="8">
        <v>22</v>
      </c>
      <c r="B23" s="106" t="s">
        <v>156</v>
      </c>
      <c r="C23" s="8">
        <v>1.05</v>
      </c>
      <c r="D23" s="8">
        <v>1.35</v>
      </c>
      <c r="E23" s="9">
        <v>21</v>
      </c>
      <c r="F23" s="10" t="s">
        <v>157</v>
      </c>
      <c r="H23" s="23">
        <v>2.5</v>
      </c>
      <c r="I23" s="12" t="s">
        <v>8</v>
      </c>
      <c r="J23" s="12" t="s">
        <v>8</v>
      </c>
      <c r="K23" s="12" t="s">
        <v>8</v>
      </c>
      <c r="L23" s="12" t="s">
        <v>8</v>
      </c>
      <c r="M23" s="12" t="s">
        <v>8</v>
      </c>
      <c r="N23" s="12" t="s">
        <v>8</v>
      </c>
      <c r="O23" s="12">
        <v>0.26</v>
      </c>
      <c r="P23" s="12">
        <v>0.26</v>
      </c>
      <c r="Q23" s="12" t="s">
        <v>8</v>
      </c>
      <c r="R23" s="12">
        <v>0.183</v>
      </c>
      <c r="S23" s="12">
        <v>8.3000000000000004E-2</v>
      </c>
      <c r="T23" s="12">
        <v>0.24</v>
      </c>
      <c r="U23" s="12">
        <v>7.8E-2</v>
      </c>
      <c r="V23" s="12" t="s">
        <v>8</v>
      </c>
      <c r="W23" s="12" t="s">
        <v>8</v>
      </c>
      <c r="X23" s="12" t="s">
        <v>8</v>
      </c>
      <c r="Y23" s="12" t="s">
        <v>8</v>
      </c>
      <c r="Z23" s="12" t="s">
        <v>8</v>
      </c>
      <c r="AA23" s="12" t="s">
        <v>8</v>
      </c>
      <c r="AB23" s="12">
        <v>1.2E-2</v>
      </c>
      <c r="AC23" s="12">
        <v>0.22800000000000001</v>
      </c>
      <c r="AD23" s="12">
        <v>0.20799999999999999</v>
      </c>
      <c r="AE23" s="12" t="s">
        <v>8</v>
      </c>
      <c r="AF23" s="12">
        <v>0.17399999999999999</v>
      </c>
      <c r="AG23" s="12">
        <v>0.02</v>
      </c>
      <c r="AH23" s="12" t="s">
        <v>8</v>
      </c>
      <c r="AI23" s="17">
        <f t="shared" si="0"/>
        <v>2.5</v>
      </c>
    </row>
    <row r="24" spans="1:35" x14ac:dyDescent="0.25">
      <c r="A24" s="8">
        <v>23</v>
      </c>
      <c r="B24" s="106"/>
      <c r="C24" s="8"/>
      <c r="D24" s="8"/>
      <c r="E24" s="9">
        <v>22</v>
      </c>
      <c r="F24" s="10"/>
      <c r="H24" s="18">
        <v>2.5099999999999998</v>
      </c>
      <c r="I24" s="12" t="s">
        <v>8</v>
      </c>
      <c r="J24" s="12" t="s">
        <v>8</v>
      </c>
      <c r="K24" s="12" t="s">
        <v>8</v>
      </c>
      <c r="L24" s="12" t="s">
        <v>8</v>
      </c>
      <c r="M24" s="12" t="s">
        <v>8</v>
      </c>
      <c r="N24" s="12" t="s">
        <v>8</v>
      </c>
      <c r="O24" s="12" t="s">
        <v>8</v>
      </c>
      <c r="P24" s="12" t="s">
        <v>8</v>
      </c>
      <c r="Q24" s="12" t="s">
        <v>8</v>
      </c>
      <c r="R24" s="12" t="s">
        <v>8</v>
      </c>
      <c r="S24" s="12" t="s">
        <v>8</v>
      </c>
      <c r="T24" s="12" t="s">
        <v>8</v>
      </c>
      <c r="U24" s="12" t="s">
        <v>8</v>
      </c>
      <c r="V24" s="12" t="s">
        <v>8</v>
      </c>
      <c r="W24" s="12" t="s">
        <v>8</v>
      </c>
      <c r="X24" s="12" t="s">
        <v>8</v>
      </c>
      <c r="Y24" s="12" t="s">
        <v>8</v>
      </c>
      <c r="Z24" s="12" t="s">
        <v>8</v>
      </c>
      <c r="AA24" s="12" t="s">
        <v>8</v>
      </c>
      <c r="AB24" s="12" t="s">
        <v>8</v>
      </c>
      <c r="AC24" s="12" t="s">
        <v>8</v>
      </c>
      <c r="AD24" s="12" t="s">
        <v>8</v>
      </c>
      <c r="AE24" s="12" t="s">
        <v>8</v>
      </c>
      <c r="AF24" s="12" t="s">
        <v>8</v>
      </c>
      <c r="AG24" s="12" t="s">
        <v>8</v>
      </c>
      <c r="AH24" s="12" t="s">
        <v>8</v>
      </c>
      <c r="AI24" s="17">
        <f t="shared" si="0"/>
        <v>2.5099999999999998</v>
      </c>
    </row>
    <row r="25" spans="1:35" x14ac:dyDescent="0.25">
      <c r="A25" s="8">
        <v>24</v>
      </c>
      <c r="B25" s="106"/>
      <c r="C25" s="8"/>
      <c r="D25" s="8"/>
      <c r="E25" s="9">
        <v>23</v>
      </c>
      <c r="F25" s="10"/>
      <c r="H25" s="23">
        <v>3</v>
      </c>
      <c r="I25" s="12">
        <v>0.17</v>
      </c>
      <c r="J25" s="12">
        <v>0.15</v>
      </c>
      <c r="K25" s="12">
        <v>0.15</v>
      </c>
      <c r="L25" s="12">
        <v>7.6999999999999999E-2</v>
      </c>
      <c r="M25" s="12">
        <v>4.7E-2</v>
      </c>
      <c r="N25" s="12">
        <v>2.6700000000000002E-2</v>
      </c>
      <c r="O25" s="12">
        <v>0.18</v>
      </c>
      <c r="P25" s="12">
        <v>0.18</v>
      </c>
      <c r="Q25" s="12">
        <v>0.21099999999999999</v>
      </c>
      <c r="R25" s="12">
        <v>0.124</v>
      </c>
      <c r="S25" s="12">
        <v>5.7000000000000002E-2</v>
      </c>
      <c r="T25" s="12">
        <v>0.19</v>
      </c>
      <c r="U25" s="12">
        <v>5.3999999999999999E-2</v>
      </c>
      <c r="V25" s="12">
        <v>0.20200000000000001</v>
      </c>
      <c r="W25" s="12">
        <v>0.14000000000000001</v>
      </c>
      <c r="X25" s="12">
        <v>0.14000000000000001</v>
      </c>
      <c r="Y25" s="12">
        <v>0.14000000000000001</v>
      </c>
      <c r="Z25" s="12">
        <v>0.04</v>
      </c>
      <c r="AA25" s="12" t="s">
        <v>8</v>
      </c>
      <c r="AB25" s="12">
        <v>1.2E-2</v>
      </c>
      <c r="AC25" s="12">
        <v>0.16700000000000001</v>
      </c>
      <c r="AD25" s="12">
        <v>0.153</v>
      </c>
      <c r="AE25" s="12" t="s">
        <v>8</v>
      </c>
      <c r="AF25" s="12">
        <v>0.121</v>
      </c>
      <c r="AG25" s="12">
        <v>0.02</v>
      </c>
      <c r="AH25" s="12">
        <v>0.05</v>
      </c>
      <c r="AI25" s="17">
        <f t="shared" si="0"/>
        <v>3</v>
      </c>
    </row>
    <row r="26" spans="1:35" x14ac:dyDescent="0.25">
      <c r="A26" s="8">
        <v>25</v>
      </c>
      <c r="B26" s="108"/>
      <c r="C26" s="24"/>
      <c r="D26" s="24"/>
      <c r="E26" s="9">
        <v>25</v>
      </c>
      <c r="F26" s="21"/>
      <c r="H26" s="18">
        <v>3.01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8</v>
      </c>
      <c r="V26" s="12" t="s">
        <v>8</v>
      </c>
      <c r="W26" s="12" t="s">
        <v>8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8</v>
      </c>
      <c r="AC26" s="12" t="s">
        <v>8</v>
      </c>
      <c r="AD26" s="12" t="s">
        <v>8</v>
      </c>
      <c r="AE26" s="12" t="s">
        <v>8</v>
      </c>
      <c r="AF26" s="12" t="s">
        <v>8</v>
      </c>
      <c r="AG26" s="12" t="s">
        <v>8</v>
      </c>
      <c r="AH26" s="12" t="s">
        <v>8</v>
      </c>
      <c r="AI26" s="17">
        <f t="shared" si="0"/>
        <v>3.01</v>
      </c>
    </row>
    <row r="27" spans="1:35" x14ac:dyDescent="0.25">
      <c r="A27" s="8">
        <v>26</v>
      </c>
      <c r="B27" s="108"/>
      <c r="C27" s="24"/>
      <c r="D27" s="24"/>
      <c r="E27" s="82">
        <v>26</v>
      </c>
      <c r="F27" s="21"/>
      <c r="H27" s="23">
        <v>4</v>
      </c>
      <c r="I27" s="12">
        <v>0.12</v>
      </c>
      <c r="J27" s="12">
        <v>0.11</v>
      </c>
      <c r="K27" s="12">
        <v>0.11</v>
      </c>
      <c r="L27" s="12">
        <v>0.06</v>
      </c>
      <c r="M27" s="12">
        <v>0.05</v>
      </c>
      <c r="N27" s="12">
        <v>2.5000000000000001E-2</v>
      </c>
      <c r="O27" s="12">
        <v>0.12</v>
      </c>
      <c r="P27" s="12">
        <v>0.12</v>
      </c>
      <c r="Q27" s="12">
        <v>0.16300000000000001</v>
      </c>
      <c r="R27" s="12">
        <v>7.6999999999999999E-2</v>
      </c>
      <c r="S27" s="12">
        <v>4.1000000000000002E-2</v>
      </c>
      <c r="T27" s="12">
        <v>0.09</v>
      </c>
      <c r="U27" s="12">
        <v>3.5000000000000003E-2</v>
      </c>
      <c r="V27" s="12">
        <v>0.14899999999999999</v>
      </c>
      <c r="W27" s="12">
        <v>8.5000000000000006E-2</v>
      </c>
      <c r="X27" s="12">
        <v>7.6999999999999999E-2</v>
      </c>
      <c r="Y27" s="12">
        <v>8.5000000000000006E-2</v>
      </c>
      <c r="Z27" s="12">
        <v>2.5000000000000001E-2</v>
      </c>
      <c r="AA27" s="12" t="s">
        <v>8</v>
      </c>
      <c r="AB27" s="12">
        <v>1.2E-2</v>
      </c>
      <c r="AC27" s="12">
        <v>8.2500000000000004E-2</v>
      </c>
      <c r="AD27" s="12">
        <v>7.7499999999999999E-2</v>
      </c>
      <c r="AE27" s="12" t="s">
        <v>8</v>
      </c>
      <c r="AF27" s="12" t="s">
        <v>8</v>
      </c>
      <c r="AG27" s="12">
        <v>0.02</v>
      </c>
      <c r="AH27" s="12">
        <v>0.04</v>
      </c>
      <c r="AI27" s="17">
        <f t="shared" si="0"/>
        <v>4</v>
      </c>
    </row>
    <row r="28" spans="1:35" x14ac:dyDescent="0.25">
      <c r="B28" s="109"/>
      <c r="C28" s="88"/>
      <c r="D28" s="88"/>
      <c r="E28" s="88"/>
      <c r="F28" s="79"/>
      <c r="H28" s="18">
        <v>4.01</v>
      </c>
      <c r="I28" s="12" t="s">
        <v>8</v>
      </c>
      <c r="J28" s="12" t="s">
        <v>8</v>
      </c>
      <c r="K28" s="12" t="s">
        <v>8</v>
      </c>
      <c r="L28" s="12" t="s">
        <v>8</v>
      </c>
      <c r="M28" s="12" t="s">
        <v>8</v>
      </c>
      <c r="N28" s="12" t="s">
        <v>8</v>
      </c>
      <c r="O28" s="12" t="s">
        <v>8</v>
      </c>
      <c r="P28" s="12" t="s">
        <v>8</v>
      </c>
      <c r="Q28" s="12" t="s">
        <v>8</v>
      </c>
      <c r="R28" s="12" t="s">
        <v>8</v>
      </c>
      <c r="S28" s="12" t="s">
        <v>8</v>
      </c>
      <c r="T28" s="12" t="s">
        <v>8</v>
      </c>
      <c r="U28" s="12" t="s">
        <v>8</v>
      </c>
      <c r="V28" s="12" t="s">
        <v>8</v>
      </c>
      <c r="W28" s="12" t="s">
        <v>8</v>
      </c>
      <c r="X28" s="12" t="s">
        <v>8</v>
      </c>
      <c r="Y28" s="12" t="s">
        <v>8</v>
      </c>
      <c r="Z28" s="12" t="s">
        <v>8</v>
      </c>
      <c r="AA28" s="12" t="s">
        <v>8</v>
      </c>
      <c r="AB28" s="12" t="s">
        <v>8</v>
      </c>
      <c r="AC28" s="12" t="s">
        <v>8</v>
      </c>
      <c r="AD28" s="12" t="s">
        <v>8</v>
      </c>
      <c r="AE28" s="12" t="s">
        <v>8</v>
      </c>
      <c r="AF28" s="12" t="s">
        <v>8</v>
      </c>
      <c r="AG28" s="12" t="s">
        <v>8</v>
      </c>
      <c r="AH28" s="12" t="s">
        <v>8</v>
      </c>
      <c r="AI28" s="17">
        <f t="shared" si="0"/>
        <v>4.01</v>
      </c>
    </row>
    <row r="29" spans="1:35" x14ac:dyDescent="0.25">
      <c r="A29" s="26"/>
      <c r="B29" s="30"/>
      <c r="C29" s="25"/>
      <c r="D29" s="25"/>
      <c r="E29" s="25"/>
      <c r="H29" s="23">
        <v>5</v>
      </c>
      <c r="I29" s="12" t="s">
        <v>8</v>
      </c>
      <c r="J29" s="12" t="s">
        <v>8</v>
      </c>
      <c r="K29" s="12" t="s">
        <v>8</v>
      </c>
      <c r="L29" s="12" t="s">
        <v>8</v>
      </c>
      <c r="M29" s="12" t="s">
        <v>8</v>
      </c>
      <c r="N29" s="12" t="s">
        <v>8</v>
      </c>
      <c r="O29" s="12">
        <v>9.1999999999999998E-2</v>
      </c>
      <c r="P29" s="12">
        <v>9.1999999999999998E-2</v>
      </c>
      <c r="Q29" s="12" t="s">
        <v>8</v>
      </c>
      <c r="R29" s="12">
        <v>6.3E-2</v>
      </c>
      <c r="S29" s="12">
        <v>3.2000000000000001E-2</v>
      </c>
      <c r="T29" s="12">
        <v>6.0999999999999999E-2</v>
      </c>
      <c r="U29" s="12">
        <v>2.5000000000000001E-2</v>
      </c>
      <c r="V29" s="12" t="s">
        <v>8</v>
      </c>
      <c r="W29" s="12">
        <v>6.0999999999999999E-2</v>
      </c>
      <c r="X29" s="12">
        <v>0.05</v>
      </c>
      <c r="Y29" s="12">
        <v>6.0999999999999999E-2</v>
      </c>
      <c r="Z29" s="12" t="s">
        <v>8</v>
      </c>
      <c r="AA29" s="12" t="s">
        <v>8</v>
      </c>
      <c r="AB29" s="12">
        <v>1.2E-2</v>
      </c>
      <c r="AC29" s="12">
        <v>6.6000000000000003E-2</v>
      </c>
      <c r="AD29" s="12">
        <v>6.2E-2</v>
      </c>
      <c r="AE29" s="12">
        <v>2.5999999999999999E-2</v>
      </c>
      <c r="AF29" s="12">
        <v>4.3799999999999999E-2</v>
      </c>
      <c r="AG29" s="12">
        <v>0.02</v>
      </c>
      <c r="AH29" s="12" t="s">
        <v>8</v>
      </c>
      <c r="AI29" s="17">
        <f t="shared" si="0"/>
        <v>5</v>
      </c>
    </row>
    <row r="30" spans="1:35" x14ac:dyDescent="0.25">
      <c r="B30" s="30"/>
      <c r="C30" s="25"/>
      <c r="D30" s="25"/>
      <c r="E30" s="25"/>
      <c r="F30" s="89"/>
      <c r="H30" s="18">
        <v>5.01</v>
      </c>
      <c r="I30" s="12" t="s">
        <v>8</v>
      </c>
      <c r="J30" s="12" t="s">
        <v>8</v>
      </c>
      <c r="K30" s="12" t="s">
        <v>8</v>
      </c>
      <c r="L30" s="12" t="s">
        <v>8</v>
      </c>
      <c r="M30" s="12" t="s">
        <v>8</v>
      </c>
      <c r="N30" s="12" t="s">
        <v>8</v>
      </c>
      <c r="O30" s="12" t="s">
        <v>8</v>
      </c>
      <c r="P30" s="12" t="s">
        <v>8</v>
      </c>
      <c r="Q30" s="12" t="s">
        <v>8</v>
      </c>
      <c r="R30" s="12" t="s">
        <v>8</v>
      </c>
      <c r="S30" s="12" t="s">
        <v>8</v>
      </c>
      <c r="T30" s="12" t="s">
        <v>8</v>
      </c>
      <c r="U30" s="12" t="s">
        <v>8</v>
      </c>
      <c r="V30" s="12" t="s">
        <v>8</v>
      </c>
      <c r="W30" s="12" t="s">
        <v>8</v>
      </c>
      <c r="X30" s="12" t="s">
        <v>8</v>
      </c>
      <c r="Y30" s="12" t="s">
        <v>8</v>
      </c>
      <c r="Z30" s="12" t="s">
        <v>8</v>
      </c>
      <c r="AA30" s="12" t="s">
        <v>8</v>
      </c>
      <c r="AB30" s="12" t="s">
        <v>8</v>
      </c>
      <c r="AC30" s="12" t="s">
        <v>8</v>
      </c>
      <c r="AD30" s="12" t="s">
        <v>8</v>
      </c>
      <c r="AE30" s="12" t="s">
        <v>8</v>
      </c>
      <c r="AF30" s="12" t="s">
        <v>8</v>
      </c>
      <c r="AG30" s="12" t="s">
        <v>8</v>
      </c>
      <c r="AH30" s="12" t="s">
        <v>8</v>
      </c>
      <c r="AI30" s="17">
        <f t="shared" si="0"/>
        <v>5.01</v>
      </c>
    </row>
    <row r="31" spans="1:35" x14ac:dyDescent="0.25">
      <c r="H31" s="23">
        <v>6</v>
      </c>
      <c r="I31" s="12">
        <v>4.2999999999999997E-2</v>
      </c>
      <c r="J31" s="12">
        <v>5.5E-2</v>
      </c>
      <c r="K31" s="12">
        <v>5.5E-2</v>
      </c>
      <c r="L31" s="12">
        <v>0.02</v>
      </c>
      <c r="M31" s="12">
        <v>0.05</v>
      </c>
      <c r="N31" s="12">
        <v>2.1700000000000001E-2</v>
      </c>
      <c r="O31" s="12">
        <v>5.3999999999999999E-2</v>
      </c>
      <c r="P31" s="12">
        <v>5.3999999999999999E-2</v>
      </c>
      <c r="Q31" s="12">
        <v>6.7000000000000004E-2</v>
      </c>
      <c r="R31" s="12">
        <v>4.4999999999999998E-2</v>
      </c>
      <c r="S31" s="12">
        <v>2.1000000000000001E-2</v>
      </c>
      <c r="T31" s="12">
        <v>4.1000000000000002E-2</v>
      </c>
      <c r="U31" s="12">
        <v>0.02</v>
      </c>
      <c r="V31" s="12">
        <v>0.104</v>
      </c>
      <c r="W31" s="12">
        <v>4.9000000000000002E-2</v>
      </c>
      <c r="X31" s="12">
        <v>3.5999999999999997E-2</v>
      </c>
      <c r="Y31" s="12">
        <v>4.9000000000000002E-2</v>
      </c>
      <c r="Z31" s="12">
        <v>2.1700000000000001E-2</v>
      </c>
      <c r="AA31" s="12" t="s">
        <v>8</v>
      </c>
      <c r="AB31" s="12">
        <v>1.2E-2</v>
      </c>
      <c r="AC31" s="12">
        <v>5.2999999999999999E-2</v>
      </c>
      <c r="AD31" s="12">
        <v>0.05</v>
      </c>
      <c r="AE31" s="12" t="s">
        <v>8</v>
      </c>
      <c r="AF31" s="12">
        <v>7.6799999999999993E-2</v>
      </c>
      <c r="AG31" s="12" t="s">
        <v>8</v>
      </c>
      <c r="AH31" s="12">
        <v>2.8000000000000001E-2</v>
      </c>
      <c r="AI31" s="17">
        <f t="shared" si="0"/>
        <v>6</v>
      </c>
    </row>
    <row r="32" spans="1:35" x14ac:dyDescent="0.25">
      <c r="H32" s="18">
        <v>6.01</v>
      </c>
      <c r="I32" s="12" t="s">
        <v>8</v>
      </c>
      <c r="J32" s="12" t="s">
        <v>8</v>
      </c>
      <c r="K32" s="12" t="s">
        <v>8</v>
      </c>
      <c r="L32" s="12" t="s">
        <v>8</v>
      </c>
      <c r="M32" s="12" t="s">
        <v>8</v>
      </c>
      <c r="N32" s="12" t="s">
        <v>8</v>
      </c>
      <c r="O32" s="12" t="s">
        <v>8</v>
      </c>
      <c r="P32" s="12" t="s">
        <v>8</v>
      </c>
      <c r="Q32" s="12" t="s">
        <v>8</v>
      </c>
      <c r="R32" s="12" t="s">
        <v>8</v>
      </c>
      <c r="S32" s="12" t="s">
        <v>8</v>
      </c>
      <c r="T32" s="12" t="s">
        <v>8</v>
      </c>
      <c r="U32" s="12" t="s">
        <v>8</v>
      </c>
      <c r="V32" s="12" t="s">
        <v>8</v>
      </c>
      <c r="W32" s="12" t="s">
        <v>8</v>
      </c>
      <c r="X32" s="12" t="s">
        <v>8</v>
      </c>
      <c r="Y32" s="12" t="s">
        <v>8</v>
      </c>
      <c r="Z32" s="12" t="s">
        <v>8</v>
      </c>
      <c r="AA32" s="12" t="s">
        <v>8</v>
      </c>
      <c r="AB32" s="12" t="s">
        <v>8</v>
      </c>
      <c r="AC32" s="12" t="s">
        <v>8</v>
      </c>
      <c r="AD32" s="12" t="s">
        <v>8</v>
      </c>
      <c r="AE32" s="12" t="s">
        <v>8</v>
      </c>
      <c r="AF32" s="12" t="s">
        <v>8</v>
      </c>
      <c r="AG32" s="12" t="s">
        <v>8</v>
      </c>
      <c r="AH32" s="12" t="s">
        <v>8</v>
      </c>
      <c r="AI32" s="17">
        <f t="shared" si="0"/>
        <v>6.01</v>
      </c>
    </row>
    <row r="33" spans="1:35" x14ac:dyDescent="0.25">
      <c r="H33" s="23">
        <v>8</v>
      </c>
      <c r="I33" s="12" t="s">
        <v>8</v>
      </c>
      <c r="J33" s="12" t="s">
        <v>8</v>
      </c>
      <c r="K33" s="12" t="s">
        <v>8</v>
      </c>
      <c r="L33" s="12">
        <v>1.7999999999999999E-2</v>
      </c>
      <c r="M33" s="12">
        <v>2.75E-2</v>
      </c>
      <c r="N33" s="12">
        <v>1.4999999999999999E-2</v>
      </c>
      <c r="O33" s="12">
        <v>2.5000000000000001E-2</v>
      </c>
      <c r="P33" s="12">
        <v>2.5000000000000001E-2</v>
      </c>
      <c r="Q33" s="12">
        <v>4.4999999999999998E-2</v>
      </c>
      <c r="R33" s="12">
        <v>0.02</v>
      </c>
      <c r="S33" s="12">
        <v>0.02</v>
      </c>
      <c r="T33" s="12">
        <v>0.02</v>
      </c>
      <c r="U33" s="12">
        <v>0.02</v>
      </c>
      <c r="V33" s="12" t="s">
        <v>8</v>
      </c>
      <c r="W33" s="12">
        <v>1.7999999999999999E-2</v>
      </c>
      <c r="X33" s="12">
        <v>1.9E-2</v>
      </c>
      <c r="Y33" s="12">
        <v>1.7999999999999999E-2</v>
      </c>
      <c r="Z33" s="12">
        <v>1.2500000000000001E-2</v>
      </c>
      <c r="AA33" s="12" t="s">
        <v>8</v>
      </c>
      <c r="AB33" s="12">
        <v>1.2E-2</v>
      </c>
      <c r="AC33" s="12">
        <v>2.5000000000000001E-2</v>
      </c>
      <c r="AD33" s="12">
        <v>2.2499999999999999E-2</v>
      </c>
      <c r="AE33" s="12">
        <v>2.5000000000000001E-2</v>
      </c>
      <c r="AF33" s="12">
        <v>1.9E-2</v>
      </c>
      <c r="AG33" s="12" t="s">
        <v>8</v>
      </c>
      <c r="AH33" s="12">
        <v>2.4E-2</v>
      </c>
      <c r="AI33" s="17">
        <f t="shared" si="0"/>
        <v>8</v>
      </c>
    </row>
    <row r="34" spans="1:35" x14ac:dyDescent="0.25">
      <c r="A34" s="27" t="s">
        <v>19</v>
      </c>
      <c r="H34" s="18">
        <v>8.01</v>
      </c>
      <c r="I34" s="12" t="s">
        <v>8</v>
      </c>
      <c r="J34" s="12" t="s">
        <v>8</v>
      </c>
      <c r="K34" s="12" t="s">
        <v>8</v>
      </c>
      <c r="L34" s="12" t="s">
        <v>8</v>
      </c>
      <c r="M34" s="12" t="s">
        <v>8</v>
      </c>
      <c r="N34" s="12" t="s">
        <v>8</v>
      </c>
      <c r="O34" s="12" t="s">
        <v>8</v>
      </c>
      <c r="P34" s="12" t="s">
        <v>8</v>
      </c>
      <c r="Q34" s="12" t="s">
        <v>8</v>
      </c>
      <c r="R34" s="12" t="s">
        <v>8</v>
      </c>
      <c r="S34" s="12" t="s">
        <v>8</v>
      </c>
      <c r="T34" s="12" t="s">
        <v>8</v>
      </c>
      <c r="U34" s="12" t="s">
        <v>8</v>
      </c>
      <c r="V34" s="12" t="s">
        <v>8</v>
      </c>
      <c r="W34" s="12" t="s">
        <v>8</v>
      </c>
      <c r="X34" s="12" t="s">
        <v>8</v>
      </c>
      <c r="Y34" s="12" t="s">
        <v>8</v>
      </c>
      <c r="Z34" s="12" t="s">
        <v>8</v>
      </c>
      <c r="AA34" s="12" t="s">
        <v>8</v>
      </c>
      <c r="AB34" s="12" t="s">
        <v>8</v>
      </c>
      <c r="AC34" s="12" t="s">
        <v>8</v>
      </c>
      <c r="AD34" s="12" t="s">
        <v>8</v>
      </c>
      <c r="AE34" s="12" t="s">
        <v>8</v>
      </c>
      <c r="AF34" s="12" t="s">
        <v>8</v>
      </c>
      <c r="AG34" s="12" t="s">
        <v>8</v>
      </c>
      <c r="AH34" s="12" t="s">
        <v>8</v>
      </c>
      <c r="AI34" s="17">
        <f t="shared" si="0"/>
        <v>8.01</v>
      </c>
    </row>
    <row r="35" spans="1:35" x14ac:dyDescent="0.25">
      <c r="H35" s="23">
        <v>10</v>
      </c>
      <c r="I35" s="12">
        <v>1.7999999999999999E-2</v>
      </c>
      <c r="J35" s="12">
        <v>1.3299999999999999E-2</v>
      </c>
      <c r="K35" s="12">
        <v>1.3299999999999999E-2</v>
      </c>
      <c r="L35" s="12">
        <v>1.2E-2</v>
      </c>
      <c r="M35" s="12">
        <v>2.8000000000000001E-2</v>
      </c>
      <c r="N35" s="12">
        <v>1.4999999999999999E-2</v>
      </c>
      <c r="O35" s="12">
        <v>2.1999999999999999E-2</v>
      </c>
      <c r="P35" s="12">
        <v>2.1999999999999999E-2</v>
      </c>
      <c r="Q35" s="12">
        <v>1.9E-2</v>
      </c>
      <c r="R35" s="12">
        <v>0.02</v>
      </c>
      <c r="S35" s="12">
        <v>0.02</v>
      </c>
      <c r="T35" s="12">
        <v>0.02</v>
      </c>
      <c r="U35" s="12">
        <v>0.02</v>
      </c>
      <c r="V35" s="12">
        <v>1.7500000000000002E-2</v>
      </c>
      <c r="W35" s="12">
        <v>1.2999999999999999E-2</v>
      </c>
      <c r="X35" s="12">
        <v>1.4999999999999999E-2</v>
      </c>
      <c r="Y35" s="12">
        <v>1.2999999999999999E-2</v>
      </c>
      <c r="Z35" s="12">
        <v>1.2E-2</v>
      </c>
      <c r="AA35" s="12" t="s">
        <v>8</v>
      </c>
      <c r="AB35" s="12">
        <v>1.2E-2</v>
      </c>
      <c r="AC35" s="12">
        <v>1.2999999999999999E-2</v>
      </c>
      <c r="AD35" s="12">
        <v>1.2E-2</v>
      </c>
      <c r="AE35" s="12" t="s">
        <v>8</v>
      </c>
      <c r="AF35" s="12">
        <v>1.47E-2</v>
      </c>
      <c r="AG35" s="12" t="s">
        <v>8</v>
      </c>
      <c r="AH35" s="12">
        <v>2.1000000000000001E-2</v>
      </c>
      <c r="AI35" s="17">
        <f t="shared" si="0"/>
        <v>10</v>
      </c>
    </row>
    <row r="36" spans="1:35" x14ac:dyDescent="0.25">
      <c r="H36" s="18">
        <v>10.01</v>
      </c>
      <c r="I36" s="12" t="s">
        <v>8</v>
      </c>
      <c r="J36" s="12" t="s">
        <v>8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8</v>
      </c>
      <c r="Q36" s="12" t="s">
        <v>8</v>
      </c>
      <c r="R36" s="12" t="s">
        <v>8</v>
      </c>
      <c r="S36" s="12" t="s">
        <v>8</v>
      </c>
      <c r="T36" s="12" t="s">
        <v>8</v>
      </c>
      <c r="U36" s="12" t="s">
        <v>8</v>
      </c>
      <c r="V36" s="12" t="s">
        <v>8</v>
      </c>
      <c r="W36" s="12" t="s">
        <v>8</v>
      </c>
      <c r="X36" s="12" t="s">
        <v>8</v>
      </c>
      <c r="Y36" s="12" t="s">
        <v>8</v>
      </c>
      <c r="Z36" s="12" t="s">
        <v>8</v>
      </c>
      <c r="AA36" s="12" t="s">
        <v>8</v>
      </c>
      <c r="AB36" s="12" t="s">
        <v>8</v>
      </c>
      <c r="AC36" s="12" t="s">
        <v>8</v>
      </c>
      <c r="AD36" s="12" t="s">
        <v>8</v>
      </c>
      <c r="AE36" s="12" t="s">
        <v>8</v>
      </c>
      <c r="AF36" s="12" t="s">
        <v>8</v>
      </c>
      <c r="AG36" s="12" t="s">
        <v>8</v>
      </c>
      <c r="AH36" s="12" t="s">
        <v>8</v>
      </c>
      <c r="AI36" s="17">
        <f t="shared" si="0"/>
        <v>10.01</v>
      </c>
    </row>
    <row r="37" spans="1:35" x14ac:dyDescent="0.25">
      <c r="A37" s="28" t="s">
        <v>20</v>
      </c>
      <c r="B37" s="111"/>
      <c r="C37" s="29"/>
      <c r="D37" s="29"/>
      <c r="H37" s="23">
        <v>12</v>
      </c>
      <c r="I37" s="12" t="s">
        <v>8</v>
      </c>
      <c r="J37" s="12" t="s">
        <v>8</v>
      </c>
      <c r="K37" s="12" t="s">
        <v>8</v>
      </c>
      <c r="L37" s="12" t="s">
        <v>8</v>
      </c>
      <c r="M37" s="12" t="s">
        <v>8</v>
      </c>
      <c r="N37" s="12">
        <v>1.4999999999999999E-2</v>
      </c>
      <c r="O37" s="12">
        <v>0.02</v>
      </c>
      <c r="P37" s="12">
        <v>0.02</v>
      </c>
      <c r="Q37" s="12" t="s">
        <v>8</v>
      </c>
      <c r="R37" s="12">
        <v>0.02</v>
      </c>
      <c r="S37" s="12">
        <v>0.02</v>
      </c>
      <c r="T37" s="12">
        <v>0.02</v>
      </c>
      <c r="U37" s="12" t="s">
        <v>8</v>
      </c>
      <c r="V37" s="12" t="s">
        <v>8</v>
      </c>
      <c r="W37" s="12">
        <v>1.0999999999999999E-2</v>
      </c>
      <c r="X37" s="12">
        <v>1.2E-2</v>
      </c>
      <c r="Y37" s="12">
        <v>1.0999999999999999E-2</v>
      </c>
      <c r="Z37" s="12" t="s">
        <v>8</v>
      </c>
      <c r="AA37" s="12" t="s">
        <v>8</v>
      </c>
      <c r="AB37" s="12" t="s">
        <v>8</v>
      </c>
      <c r="AC37" s="12">
        <v>0.01</v>
      </c>
      <c r="AD37" s="12">
        <v>9.1699999999999993E-3</v>
      </c>
      <c r="AE37" s="12">
        <v>1.2500000000000001E-2</v>
      </c>
      <c r="AF37" s="12">
        <v>1.11E-2</v>
      </c>
      <c r="AG37" s="12" t="s">
        <v>8</v>
      </c>
      <c r="AH37" s="12" t="s">
        <v>8</v>
      </c>
      <c r="AI37" s="17">
        <f t="shared" si="0"/>
        <v>12</v>
      </c>
    </row>
    <row r="38" spans="1:35" x14ac:dyDescent="0.25">
      <c r="H38" s="18">
        <v>12.01</v>
      </c>
      <c r="I38" s="12" t="s">
        <v>8</v>
      </c>
      <c r="J38" s="12" t="s">
        <v>8</v>
      </c>
      <c r="K38" s="12" t="s">
        <v>8</v>
      </c>
      <c r="L38" s="12" t="s">
        <v>8</v>
      </c>
      <c r="M38" s="12" t="s">
        <v>8</v>
      </c>
      <c r="N38" s="12" t="s">
        <v>8</v>
      </c>
      <c r="O38" s="12" t="s">
        <v>8</v>
      </c>
      <c r="P38" s="12" t="s">
        <v>8</v>
      </c>
      <c r="Q38" s="12" t="s">
        <v>8</v>
      </c>
      <c r="R38" s="12" t="s">
        <v>8</v>
      </c>
      <c r="S38" s="12" t="s">
        <v>8</v>
      </c>
      <c r="T38" s="12" t="s">
        <v>8</v>
      </c>
      <c r="U38" s="12" t="s">
        <v>8</v>
      </c>
      <c r="V38" s="12" t="s">
        <v>8</v>
      </c>
      <c r="W38" s="12" t="s">
        <v>8</v>
      </c>
      <c r="X38" s="12" t="s">
        <v>8</v>
      </c>
      <c r="Y38" s="12" t="s">
        <v>8</v>
      </c>
      <c r="Z38" s="12" t="s">
        <v>8</v>
      </c>
      <c r="AA38" s="12" t="s">
        <v>8</v>
      </c>
      <c r="AB38" s="12" t="s">
        <v>8</v>
      </c>
      <c r="AC38" s="12" t="s">
        <v>8</v>
      </c>
      <c r="AD38" s="12" t="s">
        <v>8</v>
      </c>
      <c r="AE38" s="12" t="s">
        <v>8</v>
      </c>
      <c r="AF38" s="12" t="s">
        <v>8</v>
      </c>
      <c r="AG38" s="12" t="s">
        <v>8</v>
      </c>
      <c r="AH38" s="12" t="s">
        <v>8</v>
      </c>
      <c r="AI38" s="17">
        <f t="shared" si="0"/>
        <v>12.01</v>
      </c>
    </row>
    <row r="39" spans="1:35" x14ac:dyDescent="0.25">
      <c r="H39" s="23">
        <v>16</v>
      </c>
      <c r="I39" s="12">
        <v>0.01</v>
      </c>
      <c r="J39" s="12">
        <v>7.0000000000000001E-3</v>
      </c>
      <c r="K39" s="12">
        <v>7.0000000000000001E-3</v>
      </c>
      <c r="L39" s="12">
        <v>7.0000000000000001E-3</v>
      </c>
      <c r="M39" s="12" t="s">
        <v>8</v>
      </c>
      <c r="N39" s="12">
        <v>7.0000000000000001E-3</v>
      </c>
      <c r="O39" s="12">
        <v>0.02</v>
      </c>
      <c r="P39" s="12">
        <v>0.02</v>
      </c>
      <c r="Q39" s="12">
        <v>7.7000000000000002E-3</v>
      </c>
      <c r="R39" s="12">
        <v>0.02</v>
      </c>
      <c r="S39" s="12">
        <v>0.02</v>
      </c>
      <c r="T39" s="12">
        <v>0.02</v>
      </c>
      <c r="U39" s="12" t="s">
        <v>8</v>
      </c>
      <c r="V39" s="12">
        <v>0.109</v>
      </c>
      <c r="W39" s="12">
        <v>8.0000000000000002E-3</v>
      </c>
      <c r="X39" s="12">
        <v>8.0000000000000002E-3</v>
      </c>
      <c r="Y39" s="12">
        <v>8.0000000000000002E-3</v>
      </c>
      <c r="Z39" s="12" t="s">
        <v>8</v>
      </c>
      <c r="AA39" s="12" t="s">
        <v>8</v>
      </c>
      <c r="AB39" s="12" t="s">
        <v>8</v>
      </c>
      <c r="AC39" s="12">
        <v>6.875E-3</v>
      </c>
      <c r="AD39" s="12">
        <v>6.2500000000000003E-3</v>
      </c>
      <c r="AE39" s="12">
        <v>1.2500000000000001E-2</v>
      </c>
      <c r="AF39" s="12">
        <v>7.7999999999999996E-3</v>
      </c>
      <c r="AG39" s="12" t="s">
        <v>8</v>
      </c>
      <c r="AH39" s="12" t="s">
        <v>8</v>
      </c>
      <c r="AI39" s="17">
        <f t="shared" si="0"/>
        <v>16</v>
      </c>
    </row>
    <row r="40" spans="1:35" x14ac:dyDescent="0.25">
      <c r="H40" s="18">
        <v>16.010000000000002</v>
      </c>
      <c r="I40" s="12" t="s">
        <v>8</v>
      </c>
      <c r="J40" s="12" t="s">
        <v>8</v>
      </c>
      <c r="K40" s="12" t="s">
        <v>8</v>
      </c>
      <c r="L40" s="12" t="s">
        <v>8</v>
      </c>
      <c r="M40" s="12" t="s">
        <v>8</v>
      </c>
      <c r="N40" s="12" t="s">
        <v>8</v>
      </c>
      <c r="O40" s="12" t="s">
        <v>8</v>
      </c>
      <c r="P40" s="12" t="s">
        <v>8</v>
      </c>
      <c r="Q40" s="12" t="s">
        <v>8</v>
      </c>
      <c r="R40" s="12" t="s">
        <v>8</v>
      </c>
      <c r="S40" s="12" t="s">
        <v>8</v>
      </c>
      <c r="T40" s="12" t="s">
        <v>8</v>
      </c>
      <c r="U40" s="12" t="s">
        <v>8</v>
      </c>
      <c r="V40" s="12" t="s">
        <v>8</v>
      </c>
      <c r="W40" s="12" t="s">
        <v>8</v>
      </c>
      <c r="X40" s="12" t="s">
        <v>8</v>
      </c>
      <c r="Y40" s="12" t="s">
        <v>8</v>
      </c>
      <c r="Z40" s="12" t="s">
        <v>8</v>
      </c>
      <c r="AA40" s="12" t="s">
        <v>8</v>
      </c>
      <c r="AB40" s="12" t="s">
        <v>8</v>
      </c>
      <c r="AC40" s="12" t="s">
        <v>8</v>
      </c>
      <c r="AD40" s="12" t="s">
        <v>8</v>
      </c>
      <c r="AE40" s="12" t="s">
        <v>8</v>
      </c>
      <c r="AF40" s="12" t="s">
        <v>8</v>
      </c>
      <c r="AG40" s="12" t="s">
        <v>8</v>
      </c>
      <c r="AH40" s="12" t="s">
        <v>8</v>
      </c>
      <c r="AI40" s="17">
        <f t="shared" si="0"/>
        <v>16.010000000000002</v>
      </c>
    </row>
    <row r="41" spans="1:35" x14ac:dyDescent="0.25">
      <c r="H41" s="23">
        <v>20</v>
      </c>
      <c r="I41" s="12">
        <v>7.4999999999999997E-3</v>
      </c>
      <c r="J41" s="12">
        <v>6.3E-3</v>
      </c>
      <c r="K41" s="12">
        <v>6.3E-3</v>
      </c>
      <c r="L41" s="12">
        <v>5.5999999999999999E-3</v>
      </c>
      <c r="M41" s="12" t="s">
        <v>8</v>
      </c>
      <c r="N41" s="12" t="s">
        <v>8</v>
      </c>
      <c r="O41" s="12" t="s">
        <v>8</v>
      </c>
      <c r="P41" s="12" t="s">
        <v>8</v>
      </c>
      <c r="Q41" s="12">
        <v>6.7000000000000002E-3</v>
      </c>
      <c r="R41" s="12">
        <v>0.02</v>
      </c>
      <c r="S41" s="12" t="s">
        <v>8</v>
      </c>
      <c r="T41" s="12" t="s">
        <v>8</v>
      </c>
      <c r="U41" s="12" t="s">
        <v>8</v>
      </c>
      <c r="V41" s="12">
        <v>6.0000000000000001E-3</v>
      </c>
      <c r="W41" s="12" t="s">
        <v>8</v>
      </c>
      <c r="X41" s="12" t="s">
        <v>8</v>
      </c>
      <c r="Y41" s="12" t="s">
        <v>8</v>
      </c>
      <c r="Z41" s="12" t="s">
        <v>8</v>
      </c>
      <c r="AA41" s="12" t="s">
        <v>8</v>
      </c>
      <c r="AB41" s="12" t="s">
        <v>8</v>
      </c>
      <c r="AC41" s="12">
        <v>5.4999999999999997E-3</v>
      </c>
      <c r="AD41" s="12">
        <v>5.0000000000000001E-3</v>
      </c>
      <c r="AE41" s="12">
        <v>8.0000000000000002E-3</v>
      </c>
      <c r="AF41" s="12">
        <v>6.0000000000000001E-3</v>
      </c>
      <c r="AG41" s="12" t="s">
        <v>8</v>
      </c>
      <c r="AH41" s="12" t="s">
        <v>8</v>
      </c>
      <c r="AI41" s="17">
        <f t="shared" si="0"/>
        <v>20</v>
      </c>
    </row>
    <row r="42" spans="1:35" x14ac:dyDescent="0.25">
      <c r="H42" s="18">
        <v>20.010000000000002</v>
      </c>
      <c r="I42" s="12" t="s">
        <v>8</v>
      </c>
      <c r="J42" s="12" t="s">
        <v>8</v>
      </c>
      <c r="K42" s="12" t="s">
        <v>8</v>
      </c>
      <c r="L42" s="12" t="s">
        <v>8</v>
      </c>
      <c r="M42" s="12" t="s">
        <v>8</v>
      </c>
      <c r="N42" s="12" t="s">
        <v>8</v>
      </c>
      <c r="O42" s="12" t="s">
        <v>8</v>
      </c>
      <c r="P42" s="12" t="s">
        <v>8</v>
      </c>
      <c r="Q42" s="12" t="s">
        <v>8</v>
      </c>
      <c r="R42" s="12" t="s">
        <v>8</v>
      </c>
      <c r="S42" s="12" t="s">
        <v>8</v>
      </c>
      <c r="T42" s="12" t="s">
        <v>8</v>
      </c>
      <c r="U42" s="12" t="s">
        <v>8</v>
      </c>
      <c r="V42" s="12" t="s">
        <v>8</v>
      </c>
      <c r="W42" s="12" t="s">
        <v>8</v>
      </c>
      <c r="X42" s="12" t="s">
        <v>8</v>
      </c>
      <c r="Y42" s="12" t="s">
        <v>8</v>
      </c>
      <c r="Z42" s="12" t="s">
        <v>8</v>
      </c>
      <c r="AA42" s="12" t="s">
        <v>8</v>
      </c>
      <c r="AB42" s="12" t="s">
        <v>8</v>
      </c>
      <c r="AC42" s="12" t="s">
        <v>8</v>
      </c>
      <c r="AD42" s="12" t="s">
        <v>8</v>
      </c>
      <c r="AE42" s="12" t="s">
        <v>8</v>
      </c>
      <c r="AF42" s="12" t="s">
        <v>8</v>
      </c>
      <c r="AG42" s="12" t="s">
        <v>8</v>
      </c>
      <c r="AH42" s="12" t="s">
        <v>8</v>
      </c>
      <c r="AI42" s="17">
        <f t="shared" si="0"/>
        <v>20.010000000000002</v>
      </c>
    </row>
    <row r="43" spans="1:35" x14ac:dyDescent="0.25">
      <c r="H43" s="23">
        <v>24</v>
      </c>
      <c r="I43" s="12" t="s">
        <v>8</v>
      </c>
      <c r="J43" s="12" t="s">
        <v>8</v>
      </c>
      <c r="K43" s="12" t="s">
        <v>8</v>
      </c>
      <c r="L43" s="12" t="s">
        <v>8</v>
      </c>
      <c r="M43" s="12" t="s">
        <v>8</v>
      </c>
      <c r="N43" s="12" t="s">
        <v>8</v>
      </c>
      <c r="O43" s="12" t="s">
        <v>8</v>
      </c>
      <c r="P43" s="12" t="s">
        <v>8</v>
      </c>
      <c r="Q43" s="12" t="s">
        <v>8</v>
      </c>
      <c r="R43" s="12" t="s">
        <v>8</v>
      </c>
      <c r="S43" s="12" t="s">
        <v>8</v>
      </c>
      <c r="T43" s="12" t="s">
        <v>8</v>
      </c>
      <c r="U43" s="12" t="s">
        <v>8</v>
      </c>
      <c r="V43" s="12" t="s">
        <v>8</v>
      </c>
      <c r="W43" s="12" t="s">
        <v>8</v>
      </c>
      <c r="X43" s="12" t="s">
        <v>8</v>
      </c>
      <c r="Y43" s="12" t="s">
        <v>8</v>
      </c>
      <c r="Z43" s="12" t="s">
        <v>8</v>
      </c>
      <c r="AA43" s="12" t="s">
        <v>8</v>
      </c>
      <c r="AB43" s="12" t="s">
        <v>8</v>
      </c>
      <c r="AC43" s="12" t="s">
        <v>8</v>
      </c>
      <c r="AD43" s="12" t="s">
        <v>8</v>
      </c>
      <c r="AE43" s="12">
        <v>8.3000000000000001E-3</v>
      </c>
      <c r="AF43" s="12" t="s">
        <v>8</v>
      </c>
      <c r="AG43" s="12" t="s">
        <v>8</v>
      </c>
      <c r="AH43" s="12" t="s">
        <v>8</v>
      </c>
      <c r="AI43" s="17">
        <f t="shared" si="0"/>
        <v>24</v>
      </c>
    </row>
    <row r="44" spans="1:35" x14ac:dyDescent="0.25">
      <c r="H44" s="18">
        <v>24.01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12" t="s">
        <v>8</v>
      </c>
      <c r="O44" s="12" t="s">
        <v>8</v>
      </c>
      <c r="P44" s="12" t="s">
        <v>8</v>
      </c>
      <c r="Q44" s="12" t="s">
        <v>8</v>
      </c>
      <c r="R44" s="12" t="s">
        <v>8</v>
      </c>
      <c r="S44" s="12" t="s">
        <v>8</v>
      </c>
      <c r="T44" s="12" t="s">
        <v>8</v>
      </c>
      <c r="U44" s="12" t="s">
        <v>8</v>
      </c>
      <c r="V44" s="12" t="s">
        <v>8</v>
      </c>
      <c r="W44" s="12" t="s">
        <v>8</v>
      </c>
      <c r="X44" s="12" t="s">
        <v>8</v>
      </c>
      <c r="Y44" s="12" t="s">
        <v>8</v>
      </c>
      <c r="Z44" s="12" t="s">
        <v>8</v>
      </c>
      <c r="AA44" s="12" t="s">
        <v>8</v>
      </c>
      <c r="AB44" s="12" t="s">
        <v>8</v>
      </c>
      <c r="AC44" s="12" t="s">
        <v>8</v>
      </c>
      <c r="AD44" s="12" t="s">
        <v>8</v>
      </c>
      <c r="AE44" s="12" t="s">
        <v>8</v>
      </c>
      <c r="AF44" s="12" t="s">
        <v>8</v>
      </c>
      <c r="AG44" s="12" t="s">
        <v>8</v>
      </c>
      <c r="AH44" s="12" t="s">
        <v>8</v>
      </c>
      <c r="AI44" s="17">
        <f t="shared" si="0"/>
        <v>24.01</v>
      </c>
    </row>
    <row r="45" spans="1:35" x14ac:dyDescent="0.25">
      <c r="H45" s="23">
        <v>25</v>
      </c>
      <c r="I45" s="12">
        <v>4.7000000000000002E-3</v>
      </c>
      <c r="J45" s="12">
        <v>5.0000000000000001E-3</v>
      </c>
      <c r="K45" s="12">
        <v>3.0000000000000001E-3</v>
      </c>
      <c r="L45" s="12">
        <v>4.4999999999999997E-3</v>
      </c>
      <c r="M45" s="12" t="s">
        <v>8</v>
      </c>
      <c r="N45" s="12" t="s">
        <v>8</v>
      </c>
      <c r="O45" s="12" t="s">
        <v>8</v>
      </c>
      <c r="P45" s="12" t="s">
        <v>8</v>
      </c>
      <c r="Q45" s="12">
        <v>4.5999999999999999E-3</v>
      </c>
      <c r="R45" s="12">
        <v>0.02</v>
      </c>
      <c r="S45" s="12" t="s">
        <v>8</v>
      </c>
      <c r="T45" s="12" t="s">
        <v>8</v>
      </c>
      <c r="U45" s="12" t="s">
        <v>8</v>
      </c>
      <c r="V45" s="12">
        <v>4.1000000000000003E-3</v>
      </c>
      <c r="W45" s="12" t="s">
        <v>8</v>
      </c>
      <c r="X45" s="12" t="s">
        <v>8</v>
      </c>
      <c r="Y45" s="12" t="s">
        <v>8</v>
      </c>
      <c r="Z45" s="12" t="s">
        <v>8</v>
      </c>
      <c r="AA45" s="12" t="s">
        <v>8</v>
      </c>
      <c r="AB45" s="12" t="s">
        <v>8</v>
      </c>
      <c r="AC45" s="12">
        <v>4.4000000000000003E-3</v>
      </c>
      <c r="AD45" s="12">
        <v>4.0000000000000001E-3</v>
      </c>
      <c r="AE45" s="12" t="s">
        <v>8</v>
      </c>
      <c r="AF45" s="12">
        <v>4.5999999999999999E-3</v>
      </c>
      <c r="AG45" s="12" t="s">
        <v>8</v>
      </c>
      <c r="AH45" s="12" t="s">
        <v>8</v>
      </c>
      <c r="AI45" s="17">
        <f t="shared" si="0"/>
        <v>25</v>
      </c>
    </row>
    <row r="46" spans="1:35" x14ac:dyDescent="0.25">
      <c r="H46" s="18">
        <v>25.01</v>
      </c>
      <c r="I46" s="12" t="s">
        <v>8</v>
      </c>
      <c r="J46" s="12" t="s">
        <v>8</v>
      </c>
      <c r="K46" s="12" t="s">
        <v>8</v>
      </c>
      <c r="L46" s="12" t="s">
        <v>8</v>
      </c>
      <c r="M46" s="12" t="s">
        <v>8</v>
      </c>
      <c r="N46" s="12" t="s">
        <v>8</v>
      </c>
      <c r="O46" s="12" t="s">
        <v>8</v>
      </c>
      <c r="P46" s="12" t="s">
        <v>8</v>
      </c>
      <c r="Q46" s="12" t="s">
        <v>8</v>
      </c>
      <c r="R46" s="12" t="s">
        <v>8</v>
      </c>
      <c r="S46" s="12" t="s">
        <v>8</v>
      </c>
      <c r="T46" s="12" t="s">
        <v>8</v>
      </c>
      <c r="U46" s="12" t="s">
        <v>8</v>
      </c>
      <c r="V46" s="12" t="s">
        <v>8</v>
      </c>
      <c r="W46" s="12" t="s">
        <v>8</v>
      </c>
      <c r="X46" s="12" t="s">
        <v>8</v>
      </c>
      <c r="Y46" s="12" t="s">
        <v>8</v>
      </c>
      <c r="Z46" s="12" t="s">
        <v>8</v>
      </c>
      <c r="AA46" s="12" t="s">
        <v>8</v>
      </c>
      <c r="AB46" s="12" t="s">
        <v>8</v>
      </c>
      <c r="AC46" s="12" t="s">
        <v>8</v>
      </c>
      <c r="AD46" s="12" t="s">
        <v>8</v>
      </c>
      <c r="AE46" s="12" t="s">
        <v>8</v>
      </c>
      <c r="AF46" s="12" t="s">
        <v>8</v>
      </c>
      <c r="AG46" s="12" t="s">
        <v>8</v>
      </c>
      <c r="AH46" s="12" t="s">
        <v>8</v>
      </c>
      <c r="AI46" s="17">
        <f t="shared" si="0"/>
        <v>25.01</v>
      </c>
    </row>
    <row r="47" spans="1:35" x14ac:dyDescent="0.25">
      <c r="H47" s="23">
        <v>32</v>
      </c>
      <c r="I47" s="12">
        <v>3.5999999999999999E-3</v>
      </c>
      <c r="J47" s="12">
        <v>3.5999999999999999E-3</v>
      </c>
      <c r="K47" s="12">
        <v>2.8999999999999998E-3</v>
      </c>
      <c r="L47" s="12">
        <v>4.0000000000000001E-3</v>
      </c>
      <c r="M47" s="12" t="s">
        <v>8</v>
      </c>
      <c r="N47" s="12" t="s">
        <v>8</v>
      </c>
      <c r="O47" s="12" t="s">
        <v>8</v>
      </c>
      <c r="P47" s="12" t="s">
        <v>8</v>
      </c>
      <c r="Q47" s="12">
        <v>3.5000000000000001E-3</v>
      </c>
      <c r="R47" s="12" t="s">
        <v>8</v>
      </c>
      <c r="S47" s="12" t="s">
        <v>8</v>
      </c>
      <c r="T47" s="12" t="s">
        <v>8</v>
      </c>
      <c r="U47" s="12" t="s">
        <v>8</v>
      </c>
      <c r="V47" s="12">
        <v>2.8E-3</v>
      </c>
      <c r="W47" s="12" t="s">
        <v>8</v>
      </c>
      <c r="X47" s="12" t="s">
        <v>8</v>
      </c>
      <c r="Y47" s="12" t="s">
        <v>8</v>
      </c>
      <c r="Z47" s="12" t="s">
        <v>8</v>
      </c>
      <c r="AA47" s="12" t="s">
        <v>8</v>
      </c>
      <c r="AB47" s="12" t="s">
        <v>8</v>
      </c>
      <c r="AC47" s="12">
        <v>3.4375E-3</v>
      </c>
      <c r="AD47" s="12">
        <v>3.1250000000000002E-3</v>
      </c>
      <c r="AE47" s="12" t="s">
        <v>8</v>
      </c>
      <c r="AF47" s="12" t="s">
        <v>8</v>
      </c>
      <c r="AG47" s="12" t="s">
        <v>8</v>
      </c>
      <c r="AH47" s="12" t="s">
        <v>8</v>
      </c>
      <c r="AI47" s="17">
        <f t="shared" si="0"/>
        <v>32</v>
      </c>
    </row>
    <row r="48" spans="1:35" x14ac:dyDescent="0.25"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5"/>
    </row>
    <row r="49" spans="8:8" x14ac:dyDescent="0.25">
      <c r="H49" s="30" t="s">
        <v>21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F8:F9"/>
  <sheetViews>
    <sheetView showGridLines="0" topLeftCell="A4" workbookViewId="0">
      <selection activeCell="A32" sqref="A32"/>
    </sheetView>
  </sheetViews>
  <sheetFormatPr baseColWidth="10" defaultRowHeight="15" x14ac:dyDescent="0.25"/>
  <cols>
    <col min="6" max="6" width="94.28515625" customWidth="1"/>
  </cols>
  <sheetData>
    <row r="8" spans="6:6" ht="117" customHeight="1" x14ac:dyDescent="0.7">
      <c r="F8" s="135" t="s">
        <v>143</v>
      </c>
    </row>
    <row r="9" spans="6:6" ht="15" customHeight="1" x14ac:dyDescent="0.25">
      <c r="F9" s="13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Readme</vt:lpstr>
      <vt:lpstr>Schaltbild</vt:lpstr>
      <vt:lpstr>Kennlinien</vt:lpstr>
      <vt:lpstr>link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Arenz</dc:creator>
  <cp:lastModifiedBy>Michael Bindner</cp:lastModifiedBy>
  <dcterms:created xsi:type="dcterms:W3CDTF">2016-03-30T12:08:15Z</dcterms:created>
  <dcterms:modified xsi:type="dcterms:W3CDTF">2023-04-04T11:19:57Z</dcterms:modified>
</cp:coreProperties>
</file>